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630" activeTab="3"/>
  </bookViews>
  <sheets>
    <sheet name="ГРАФІК" sheetId="1" r:id="rId1"/>
    <sheet name="ЗМІСТ" sheetId="2" r:id="rId2"/>
    <sheet name="ГРАФІК ЗФН" sheetId="3" r:id="rId3"/>
    <sheet name="ЗМІСТ ЗФН" sheetId="4" r:id="rId4"/>
    <sheet name="3 частина" sheetId="5" r:id="rId5"/>
    <sheet name="Перевірка" sheetId="6" r:id="rId6"/>
  </sheets>
  <externalReferences>
    <externalReference r:id="rId9"/>
    <externalReference r:id="rId10"/>
  </externalReferences>
  <definedNames>
    <definedName name="Z_791DB74A_D72A_4A24_8E5B_5C9CCB5308F6_.wvu.PrintArea" localSheetId="1" hidden="1">'ЗМІСТ'!$A$3:$X$87</definedName>
    <definedName name="Z_791DB74A_D72A_4A24_8E5B_5C9CCB5308F6_.wvu.PrintArea" localSheetId="3" hidden="1">'ЗМІСТ ЗФН'!$A$3:$X$87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'ЗМІСТ'!$A$1:$X$117</definedName>
    <definedName name="_xlnm.Print_Area" localSheetId="3">'ЗМІСТ ЗФН'!$A$1:$X$117</definedName>
    <definedName name="с22" localSheetId="2">#REF!</definedName>
    <definedName name="с22" localSheetId="1">#REF!</definedName>
    <definedName name="с22" localSheetId="3">#REF!</definedName>
    <definedName name="с22">#REF!</definedName>
    <definedName name="с222" localSheetId="2">#REF!</definedName>
    <definedName name="с222" localSheetId="1">#REF!</definedName>
    <definedName name="с222" localSheetId="3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<sst xmlns="http://schemas.openxmlformats.org/spreadsheetml/2006/main" count="747" uniqueCount="294">
  <si>
    <t>Всього</t>
  </si>
  <si>
    <t>№ п/п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</si>
  <si>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</si>
  <si>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</si>
  <si>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</si>
  <si>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</si>
  <si>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</si>
  <si>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</si>
  <si>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</si>
  <si>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</si>
  <si>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</si>
  <si>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</si>
  <si>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4 курс</t>
  </si>
  <si>
    <t>кількість навчальних тижнів</t>
  </si>
  <si>
    <t>Практичні, семінарські</t>
  </si>
  <si>
    <t>Загальний обсяг годин</t>
  </si>
  <si>
    <t>Розподіл по семестрах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</si>
  <si>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</si>
  <si>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</si>
  <si>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</si>
  <si>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</si>
  <si>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</si>
  <si>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</si>
  <si>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</si>
  <si>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</si>
  <si>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</si>
  <si>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</si>
  <si>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</si>
  <si>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</si>
  <si>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</si>
  <si>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</si>
  <si>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</si>
  <si>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</si>
  <si>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</si>
  <si>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</si>
  <si>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</si>
  <si>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</si>
  <si>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</si>
  <si>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</si>
  <si>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</si>
  <si>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</si>
  <si>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ІІІ</t>
  </si>
  <si>
    <t>ІV</t>
  </si>
  <si>
    <t>С</t>
  </si>
  <si>
    <t>К</t>
  </si>
  <si>
    <t>Н</t>
  </si>
  <si>
    <t>П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</si>
  <si>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</si>
  <si>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</si>
  <si>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</si>
  <si>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</si>
  <si>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</si>
  <si>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</si>
  <si>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всього</t>
  </si>
  <si>
    <t>лабораторні</t>
  </si>
  <si>
    <t>V. Практична підготовка</t>
  </si>
  <si>
    <t>VI. Підсумкова атестація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</si>
  <si>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</si>
  <si>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</si>
  <si>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</si>
  <si>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</si>
  <si>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</si>
  <si>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</si>
  <si>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</si>
  <si>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</si>
  <si>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</si>
  <si>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</si>
  <si>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</si>
  <si>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</si>
  <si>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</si>
  <si>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</si>
  <si>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</si>
  <si>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</si>
  <si>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</si>
  <si>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</si>
  <si>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</si>
  <si>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</si>
  <si>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</si>
  <si>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</si>
  <si>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</si>
  <si>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</si>
  <si>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Д</t>
  </si>
  <si>
    <t>Екзаменаційні сесії</t>
  </si>
  <si>
    <t>ІІІ. План теоретичних занять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</si>
  <si>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</si>
  <si>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</si>
  <si>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</si>
  <si>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</si>
  <si>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</si>
  <si>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</si>
  <si>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</si>
  <si>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</si>
  <si>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</si>
  <si>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</si>
  <si>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</si>
  <si>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</si>
  <si>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</si>
  <si>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</si>
  <si>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 xml:space="preserve">Предметна спеціальність 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</si>
  <si>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</si>
  <si>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</si>
  <si>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</si>
  <si>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</si>
  <si>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</si>
  <si>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</si>
  <si>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Особливі умови
доступу</t>
  </si>
  <si>
    <t>Семестри</t>
  </si>
  <si>
    <t>навчальні години</t>
  </si>
  <si>
    <t>в тому числі по семестрах</t>
  </si>
  <si>
    <t>лекційні</t>
  </si>
  <si>
    <t>практичні</t>
  </si>
  <si>
    <t>семінарські</t>
  </si>
  <si>
    <t>індивідуальні</t>
  </si>
  <si>
    <t>Кількість тижнів у семестрі</t>
  </si>
  <si>
    <t>Кількість заліків</t>
  </si>
  <si>
    <t>Навчальний план складено у відповідності до __________________________________________________________  (назва стандарту, за наявності)</t>
  </si>
  <si>
    <t xml:space="preserve">Декан факультету  </t>
  </si>
  <si>
    <t>"____" _______________ 20___ р. ______________________</t>
  </si>
  <si>
    <t>Перевірка на кількість дисциплін в семестрі</t>
  </si>
  <si>
    <t>Дисциплін</t>
  </si>
  <si>
    <t>IV. Факультативні дисципліни (форма контролю не планується)</t>
  </si>
  <si>
    <t>Назва навчальних дисциплін</t>
  </si>
  <si>
    <t>Кількість практик</t>
  </si>
  <si>
    <t>Проректор із науково-педагогічної роботи  ______________________</t>
  </si>
  <si>
    <t>О.А.Кузнецова</t>
  </si>
  <si>
    <t>01 Освіта / Педагогіка</t>
  </si>
  <si>
    <t>014 Середня освіта</t>
  </si>
  <si>
    <t>повна загальна середня</t>
  </si>
  <si>
    <t>денна</t>
  </si>
  <si>
    <t>3 р. 10 міс.</t>
  </si>
  <si>
    <t>Керівник проектної групи</t>
  </si>
  <si>
    <t>Затверджено на засіданні Вченої ради  ____________  факультету</t>
  </si>
  <si>
    <t>навчально-методичною радою МНУ ім. В.О.Сухомлинського</t>
  </si>
  <si>
    <t>перший (бакалаврський)</t>
  </si>
  <si>
    <t>Протокол № ____ від "____" ___________ 2019 року</t>
  </si>
  <si>
    <t xml:space="preserve"> Гімнастика та методика викладання</t>
  </si>
  <si>
    <t xml:space="preserve"> Навчальна практика </t>
  </si>
  <si>
    <t xml:space="preserve"> Виробнича практика</t>
  </si>
  <si>
    <t xml:space="preserve"> Плавання та методика викладання</t>
  </si>
  <si>
    <t xml:space="preserve"> Теорія і методика фізичного виховання</t>
  </si>
  <si>
    <t xml:space="preserve"> Курсова робота з теорії і методики фізичного виховання</t>
  </si>
  <si>
    <t xml:space="preserve"> Університетські студії</t>
  </si>
  <si>
    <t xml:space="preserve"> Історія та культура України</t>
  </si>
  <si>
    <t xml:space="preserve"> Філософія</t>
  </si>
  <si>
    <t xml:space="preserve"> Екзаменів</t>
  </si>
  <si>
    <t xml:space="preserve"> Заліків</t>
  </si>
  <si>
    <t xml:space="preserve"> Курсових робіт</t>
  </si>
  <si>
    <t xml:space="preserve"> Практик</t>
  </si>
  <si>
    <t>Кваліфікаційний екзамен</t>
  </si>
  <si>
    <t>ПА</t>
  </si>
  <si>
    <t>семестр</t>
  </si>
  <si>
    <t xml:space="preserve">              VII. Зведена таблиця</t>
  </si>
  <si>
    <t xml:space="preserve">     Кількість тижнів у семестрі</t>
  </si>
  <si>
    <t xml:space="preserve">     Кількість кредитів ЄКТС</t>
  </si>
  <si>
    <t xml:space="preserve">     Кількість екзаменів</t>
  </si>
  <si>
    <t xml:space="preserve">     Кількість заліків</t>
  </si>
  <si>
    <t xml:space="preserve">     Кількість курсових робіт</t>
  </si>
  <si>
    <t xml:space="preserve">                                                       1.2 Цикл професійної підготовки</t>
  </si>
  <si>
    <t xml:space="preserve"> "Погоджено"</t>
  </si>
  <si>
    <t>навчально-методичною радою МНУ імені В.О.Сухомлинського</t>
  </si>
  <si>
    <t>"_____" ___________________ 20____ р. ____________________</t>
  </si>
  <si>
    <t>Проректор з науково-педагогічної роботи ______________О.А.Кузнецова</t>
  </si>
  <si>
    <t>Назва  практики (вказати - навчальна / виробнича;                                           з відривом / без відриву від теоретичного навчання)</t>
  </si>
  <si>
    <t xml:space="preserve"> Навчальна практика (з відривом від теоретичного навчання)</t>
  </si>
  <si>
    <t xml:space="preserve"> Виробнича практика (з відривом від теоретичного навчання)</t>
  </si>
  <si>
    <t xml:space="preserve">РАЗОМ  </t>
  </si>
  <si>
    <t xml:space="preserve">Середня освіта (Фізична культура) </t>
  </si>
  <si>
    <t xml:space="preserve">                Навчальний план складено у відповідності до  _________________________________________________________________  (назва стандарту, за наявності)</t>
  </si>
  <si>
    <t>014.11 Середня освіта (Фізична культура)</t>
  </si>
  <si>
    <t>1.1. НАВЧАЛЬНІ ДИСЦИПЛІНИ ЗАГАЛЬНОЇ ПІДГОТОВКИ</t>
  </si>
  <si>
    <t>ОК.01</t>
  </si>
  <si>
    <t xml:space="preserve"> Українська мова (за професійним спрямуванням)</t>
  </si>
  <si>
    <t>ОК.02</t>
  </si>
  <si>
    <t>ОК.03</t>
  </si>
  <si>
    <t xml:space="preserve"> Іноземна мова (за професійним спрямуванням)</t>
  </si>
  <si>
    <t>ОК.04</t>
  </si>
  <si>
    <t>ОК.05</t>
  </si>
  <si>
    <t>ОК.06</t>
  </si>
  <si>
    <t>ОК.09</t>
  </si>
  <si>
    <t>ОК.11</t>
  </si>
  <si>
    <t>ОК.12</t>
  </si>
  <si>
    <t>ОК.13</t>
  </si>
  <si>
    <t>ОК.16</t>
  </si>
  <si>
    <t>ОК.17</t>
  </si>
  <si>
    <t>ОК.18</t>
  </si>
  <si>
    <t>ОК.19</t>
  </si>
  <si>
    <t>ОК.20</t>
  </si>
  <si>
    <t>ОК.22</t>
  </si>
  <si>
    <t>ОК.26</t>
  </si>
  <si>
    <t>ОК.27</t>
  </si>
  <si>
    <t>ОК.29</t>
  </si>
  <si>
    <t xml:space="preserve"> Біомеханіка  </t>
  </si>
  <si>
    <t>1. 3. КУРСОВІ РОБОТИ</t>
  </si>
  <si>
    <t>2. ВИБІРКОВА ЧАСТИНА</t>
  </si>
  <si>
    <t>2.1. НАВЧАЛЬНІ ДИСЦИПЛІНИ ЗАГАЛЬНОЇ ПІДГОТОВКИ</t>
  </si>
  <si>
    <t>2.2. НАВЧАЛЬНІ ДИСЦИПЛІНИ СПЕЦІАЛЬНОЇ (ФАХОВОЇ) ПІДГОТОВКИ</t>
  </si>
  <si>
    <t>1.2. НАВЧАЛЬНІ ДИСЦИПЛІНИ СПЕЦІАЛЬНОЇ (ФАХОВОЇ) ПІДГОТОВКИ</t>
  </si>
  <si>
    <t xml:space="preserve"> Іноземна мова </t>
  </si>
  <si>
    <t xml:space="preserve"> Психологія (загальна та вікова)</t>
  </si>
  <si>
    <t>ОК.10</t>
  </si>
  <si>
    <t>ОК.14</t>
  </si>
  <si>
    <t>ОК.15</t>
  </si>
  <si>
    <t>ОК.21</t>
  </si>
  <si>
    <t>ОК.28</t>
  </si>
  <si>
    <t>ВБ.2.1</t>
  </si>
  <si>
    <t>ВБ.2.2</t>
  </si>
  <si>
    <t>ВБ.2.3</t>
  </si>
  <si>
    <t>ВБ.2.4</t>
  </si>
  <si>
    <t>ВБ.2.5</t>
  </si>
  <si>
    <t>ВБ.2.6</t>
  </si>
  <si>
    <t>ВБ.2.7</t>
  </si>
  <si>
    <t xml:space="preserve"> Анатомія людини з основами морфології</t>
  </si>
  <si>
    <t xml:space="preserve"> Спортивні ігри та методика викладання (футбол, волейбол, баскетбол, рухливі ігри)</t>
  </si>
  <si>
    <t>Адаптивне фізичне виховання</t>
  </si>
  <si>
    <t xml:space="preserve"> Безпека життєдіяльності та дії у надзвичайних ситуаціях</t>
  </si>
  <si>
    <t xml:space="preserve"> Теорія та методика спортивно-масової  фізичної культури</t>
  </si>
  <si>
    <t xml:space="preserve"> Методика туристсько-краєзнавчої роботи в школі</t>
  </si>
  <si>
    <t xml:space="preserve"> Домедична допомога </t>
  </si>
  <si>
    <t>2. ОБОВ'ЯЗКОВА  ЧАСТИНА</t>
  </si>
  <si>
    <t xml:space="preserve">      Кількість тижнів аудиторних занять у семестрі</t>
  </si>
  <si>
    <t xml:space="preserve">      Кількість аудиторних годин на семестр</t>
  </si>
  <si>
    <t xml:space="preserve">      Кількість аудиторних годин на тиждень</t>
  </si>
  <si>
    <t xml:space="preserve">     Кількість практик</t>
  </si>
  <si>
    <t>ОК.23</t>
  </si>
  <si>
    <t>ОК.24</t>
  </si>
  <si>
    <t>ОК.25</t>
  </si>
  <si>
    <t>Протокол № ____  від "_____" __________________________ 20____ року</t>
  </si>
  <si>
    <t xml:space="preserve">Всього за частиною І  </t>
  </si>
  <si>
    <t xml:space="preserve">Всього за цикл 1.4.  </t>
  </si>
  <si>
    <t xml:space="preserve">Всього за цикл 1.3.  </t>
  </si>
  <si>
    <t xml:space="preserve">Всього за цикл 1.2.  </t>
  </si>
  <si>
    <t xml:space="preserve">Всього за цикл 1.1.  </t>
  </si>
  <si>
    <t xml:space="preserve">Всього за цикл 2.1.  </t>
  </si>
  <si>
    <t xml:space="preserve">Всього за цикл 2.2.  </t>
  </si>
  <si>
    <t xml:space="preserve">Всього за частиною ІІ  </t>
  </si>
  <si>
    <t xml:space="preserve">ВСЬОГО ЗА ОСВІТНЬОЮ ПРОГРАМОЮ    </t>
  </si>
  <si>
    <t xml:space="preserve"> </t>
  </si>
  <si>
    <t xml:space="preserve"> Педагогіка (загальна та історія педагогіки)</t>
  </si>
  <si>
    <t>ОК.30</t>
  </si>
  <si>
    <t xml:space="preserve"> Управління у сфері фізичної культури і спорту</t>
  </si>
  <si>
    <t xml:space="preserve">Кваліфікація: </t>
  </si>
  <si>
    <t>Освітні компоненти</t>
  </si>
  <si>
    <t xml:space="preserve"> Легка атлетика та методика викладання</t>
  </si>
  <si>
    <t>Підсумкова атестація</t>
  </si>
  <si>
    <t>Бакалавр середньої освіти (фізична культура).</t>
  </si>
  <si>
    <t>Вчитель фізичної культури</t>
  </si>
  <si>
    <t>Перший проректор ________________________________А.В.Овчаренко</t>
  </si>
  <si>
    <t>набір 2022 р.</t>
  </si>
  <si>
    <t>Декан факультету _______________________________ Т.М.Степанова</t>
  </si>
  <si>
    <t>Затверджено на засіданні Вченої ради  факультету  педагогічної та соціальної освіти</t>
  </si>
  <si>
    <t>Керівник проєктної групи _________________________ О.В. Войчун</t>
  </si>
  <si>
    <t>5 7</t>
  </si>
  <si>
    <t>ОК. 08</t>
  </si>
  <si>
    <t>Трудове право і підприємницька діяльність</t>
  </si>
  <si>
    <t>Академічна доброчесність</t>
  </si>
  <si>
    <t>ОК. 07</t>
  </si>
  <si>
    <t>Методика виховної роботи</t>
  </si>
  <si>
    <t>Інклюзивна освіта</t>
  </si>
  <si>
    <t>Педагогічна творчість</t>
  </si>
  <si>
    <t>Освітній менеджмент</t>
  </si>
  <si>
    <t>ВБ. 1.1</t>
  </si>
  <si>
    <t>Вибіркова дисципліна 1.1.</t>
  </si>
  <si>
    <t>ВБ. 1.2</t>
  </si>
  <si>
    <t>Вибіркова дисципліна 1.2.</t>
  </si>
  <si>
    <t>ВБ. 1.3</t>
  </si>
  <si>
    <t>Вибіркова дисципліна 1.3.</t>
  </si>
  <si>
    <t>ВБ. 1.4</t>
  </si>
  <si>
    <t>Вибіркова дисципліна 1.4.</t>
  </si>
  <si>
    <t>ВБ. 1.5</t>
  </si>
  <si>
    <t>Вибіркова дисципліна 1.5.</t>
  </si>
  <si>
    <t>ВБ. 1.6</t>
  </si>
  <si>
    <t>Вибіркова дисципліна 1.6.</t>
  </si>
  <si>
    <t xml:space="preserve"> Біохімія фізичних вправ</t>
  </si>
  <si>
    <t xml:space="preserve"> Вікова фізіологія та шкільна гігієна</t>
  </si>
  <si>
    <t>ОК.31</t>
  </si>
  <si>
    <t>4 5</t>
  </si>
  <si>
    <t>Вибіркова дисципліна 2.2</t>
  </si>
  <si>
    <t>Вибіркова дисципліна 2.1</t>
  </si>
  <si>
    <t>Вибіркова дисципліна 2.3</t>
  </si>
  <si>
    <t>Вибіркова дисципліна 2.4</t>
  </si>
  <si>
    <t>Вибіркова дисципліна 2.5</t>
  </si>
  <si>
    <t>Вибіркова дисципліна 2.6</t>
  </si>
  <si>
    <t>Вибіркова дисципліна 2.7</t>
  </si>
  <si>
    <t>1.4. ПРАКТИЧНА ПІДГОТОВКА</t>
  </si>
  <si>
    <t xml:space="preserve"> Професійна майстерність вчителя фізичної культури</t>
  </si>
  <si>
    <t>Степанова Т.М</t>
  </si>
  <si>
    <t>Войчун О.В.</t>
  </si>
  <si>
    <t>Курси</t>
  </si>
  <si>
    <t>IV</t>
  </si>
  <si>
    <t>ОК професійного спрям. інозем. мовою: Валеологія та методика викладання (Valeology and methods of teaching valeology)</t>
  </si>
  <si>
    <t>заочка</t>
  </si>
  <si>
    <t xml:space="preserve">Декан факультету _______________________________ </t>
  </si>
  <si>
    <t xml:space="preserve">Затверджено на засіданні Вченої ради  факультету  </t>
  </si>
  <si>
    <t xml:space="preserve">Керівник проєктної групи _________________________ 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</si>
</sst>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#,##0_р_."/>
    <numFmt numFmtId="199" formatCode="[$-FC19]dd\ mmmm\ yyyy\ &quot;г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76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20"/>
      <name val="Times New Roman"/>
      <family val="1"/>
    </font>
    <font>
      <sz val="12"/>
      <color indexed="8"/>
      <name val="Times New Roman"/>
      <family val="1"/>
    </font>
    <font>
      <b/>
      <sz val="16"/>
      <color indexed="10"/>
      <name val="Times New Roman Cyr"/>
      <family val="0"/>
    </font>
    <font>
      <b/>
      <sz val="11"/>
      <color indexed="10"/>
      <name val="Times New Roman Cyr"/>
      <family val="0"/>
    </font>
    <font>
      <sz val="14"/>
      <color indexed="8"/>
      <name val="Times New Roman"/>
      <family val="1"/>
    </font>
    <font>
      <b/>
      <sz val="16"/>
      <color indexed="8"/>
      <name val="Times New Roman"/>
      <family val="0"/>
    </font>
    <font>
      <sz val="16"/>
      <color indexed="8"/>
      <name val="Times New Roman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9C0006"/>
      <name val="Times New Roman"/>
      <family val="1"/>
    </font>
    <font>
      <sz val="12"/>
      <color rgb="FF000000"/>
      <name val="Times New Roman"/>
      <family val="1"/>
    </font>
    <font>
      <b/>
      <sz val="16"/>
      <color rgb="FFFF0000"/>
      <name val="Times New Roman Cyr"/>
      <family val="0"/>
    </font>
    <font>
      <b/>
      <sz val="11"/>
      <color rgb="FFFF0000"/>
      <name val="Times New Roman Cyr"/>
      <family val="0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medium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60" fillId="20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21" borderId="3" applyNumberFormat="0" applyAlignment="0" applyProtection="0"/>
    <xf numFmtId="0" fontId="12" fillId="21" borderId="1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7" applyNumberFormat="0" applyFill="0" applyAlignment="0" applyProtection="0"/>
    <xf numFmtId="0" fontId="13" fillId="0" borderId="8" applyNumberFormat="0" applyFill="0" applyAlignment="0" applyProtection="0"/>
    <xf numFmtId="0" fontId="14" fillId="22" borderId="9" applyNumberFormat="0" applyAlignment="0" applyProtection="0"/>
    <xf numFmtId="0" fontId="64" fillId="23" borderId="10" applyNumberFormat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5" borderId="11" applyNumberFormat="0" applyFont="0" applyAlignment="0" applyProtection="0"/>
    <xf numFmtId="9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16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27" borderId="0" applyNumberFormat="0" applyBorder="0" applyAlignment="0" applyProtection="0"/>
  </cellStyleXfs>
  <cellXfs count="770">
    <xf numFmtId="0" fontId="0" fillId="0" borderId="0" xfId="0" applyAlignment="1">
      <alignment/>
    </xf>
    <xf numFmtId="0" fontId="38" fillId="0" borderId="1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0" xfId="67" applyFont="1" applyAlignment="1" applyProtection="1">
      <alignment vertical="top"/>
      <protection/>
    </xf>
    <xf numFmtId="0" fontId="28" fillId="0" borderId="13" xfId="67" applyFont="1" applyFill="1" applyBorder="1" applyAlignment="1" applyProtection="1">
      <alignment horizontal="center" vertical="center"/>
      <protection/>
    </xf>
    <xf numFmtId="0" fontId="40" fillId="0" borderId="14" xfId="67" applyFont="1" applyFill="1" applyBorder="1" applyAlignment="1" applyProtection="1">
      <alignment horizontal="center" vertical="center"/>
      <protection/>
    </xf>
    <xf numFmtId="0" fontId="23" fillId="0" borderId="0" xfId="67" applyFont="1" applyFill="1" applyAlignment="1" applyProtection="1">
      <alignment horizontal="left" vertical="center"/>
      <protection/>
    </xf>
    <xf numFmtId="0" fontId="27" fillId="0" borderId="0" xfId="67" applyFont="1" applyFill="1" applyAlignment="1" applyProtection="1">
      <alignment horizontal="center" vertical="center"/>
      <protection/>
    </xf>
    <xf numFmtId="0" fontId="26" fillId="0" borderId="13" xfId="67" applyFont="1" applyFill="1" applyBorder="1" applyAlignment="1" applyProtection="1">
      <alignment horizontal="center" vertical="center"/>
      <protection/>
    </xf>
    <xf numFmtId="0" fontId="23" fillId="0" borderId="0" xfId="67" applyFont="1" applyFill="1" applyAlignment="1" applyProtection="1">
      <alignment vertical="top" wrapText="1"/>
      <protection/>
    </xf>
    <xf numFmtId="0" fontId="28" fillId="0" borderId="13" xfId="67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67" applyAlignment="1" applyProtection="1">
      <alignment horizontal="center"/>
      <protection/>
    </xf>
    <xf numFmtId="0" fontId="1" fillId="0" borderId="0" xfId="67" applyFill="1" applyAlignment="1" applyProtection="1">
      <alignment horizontal="center" vertical="center"/>
      <protection/>
    </xf>
    <xf numFmtId="0" fontId="26" fillId="0" borderId="0" xfId="67" applyFont="1" applyAlignment="1" applyProtection="1">
      <alignment horizontal="center" vertical="center"/>
      <protection/>
    </xf>
    <xf numFmtId="196" fontId="33" fillId="0" borderId="13" xfId="68" applyNumberFormat="1" applyFont="1" applyFill="1" applyBorder="1" applyAlignment="1" applyProtection="1">
      <alignment horizontal="center" vertical="center"/>
      <protection/>
    </xf>
    <xf numFmtId="0" fontId="33" fillId="0" borderId="13" xfId="0" applyFont="1" applyBorder="1" applyAlignment="1" applyProtection="1">
      <alignment horizontal="center" vertical="center"/>
      <protection/>
    </xf>
    <xf numFmtId="1" fontId="33" fillId="0" borderId="13" xfId="68" applyNumberFormat="1" applyFont="1" applyFill="1" applyBorder="1" applyAlignment="1" applyProtection="1">
      <alignment horizontal="center" vertical="center"/>
      <protection/>
    </xf>
    <xf numFmtId="0" fontId="3" fillId="0" borderId="13" xfId="68" applyFont="1" applyFill="1" applyBorder="1" applyAlignment="1" applyProtection="1">
      <alignment horizontal="center" vertical="center"/>
      <protection/>
    </xf>
    <xf numFmtId="0" fontId="3" fillId="0" borderId="15" xfId="68" applyFont="1" applyFill="1" applyBorder="1" applyAlignment="1" applyProtection="1">
      <alignment horizontal="center" vertical="center"/>
      <protection/>
    </xf>
    <xf numFmtId="49" fontId="3" fillId="0" borderId="16" xfId="68" applyNumberFormat="1" applyFont="1" applyFill="1" applyBorder="1" applyAlignment="1" applyProtection="1">
      <alignment horizontal="center" vertical="center" wrapText="1"/>
      <protection/>
    </xf>
    <xf numFmtId="0" fontId="3" fillId="0" borderId="16" xfId="68" applyNumberFormat="1" applyFont="1" applyFill="1" applyBorder="1" applyAlignment="1" applyProtection="1">
      <alignment horizontal="center" vertical="center"/>
      <protection/>
    </xf>
    <xf numFmtId="0" fontId="3" fillId="0" borderId="16" xfId="68" applyFont="1" applyFill="1" applyBorder="1" applyAlignment="1" applyProtection="1">
      <alignment horizontal="center" vertical="center"/>
      <protection/>
    </xf>
    <xf numFmtId="0" fontId="24" fillId="0" borderId="16" xfId="68" applyFont="1" applyFill="1" applyBorder="1" applyAlignment="1" applyProtection="1">
      <alignment horizontal="center" vertical="center"/>
      <protection/>
    </xf>
    <xf numFmtId="1" fontId="24" fillId="0" borderId="17" xfId="68" applyNumberFormat="1" applyFont="1" applyFill="1" applyBorder="1" applyAlignment="1" applyProtection="1">
      <alignment horizontal="center" vertical="center"/>
      <protection/>
    </xf>
    <xf numFmtId="49" fontId="3" fillId="0" borderId="17" xfId="68" applyNumberFormat="1" applyFont="1" applyFill="1" applyBorder="1" applyAlignment="1" applyProtection="1">
      <alignment horizontal="center" vertical="center" wrapText="1"/>
      <protection/>
    </xf>
    <xf numFmtId="49" fontId="3" fillId="0" borderId="18" xfId="68" applyNumberFormat="1" applyFont="1" applyFill="1" applyBorder="1" applyAlignment="1" applyProtection="1">
      <alignment horizontal="center" vertical="center" wrapText="1"/>
      <protection/>
    </xf>
    <xf numFmtId="0" fontId="2" fillId="0" borderId="19" xfId="69" applyFont="1" applyFill="1" applyBorder="1" applyAlignment="1" applyProtection="1">
      <alignment vertical="top"/>
      <protection/>
    </xf>
    <xf numFmtId="0" fontId="31" fillId="0" borderId="0" xfId="68" applyFont="1" applyFill="1" applyBorder="1" applyAlignment="1" applyProtection="1">
      <alignment/>
      <protection/>
    </xf>
    <xf numFmtId="196" fontId="31" fillId="0" borderId="0" xfId="68" applyNumberFormat="1" applyFont="1" applyFill="1" applyBorder="1" applyAlignment="1" applyProtection="1">
      <alignment/>
      <protection/>
    </xf>
    <xf numFmtId="1" fontId="31" fillId="0" borderId="0" xfId="68" applyNumberFormat="1" applyFont="1" applyFill="1" applyBorder="1" applyAlignment="1" applyProtection="1">
      <alignment/>
      <protection/>
    </xf>
    <xf numFmtId="0" fontId="2" fillId="0" borderId="0" xfId="69" applyFont="1" applyFill="1" applyBorder="1" applyAlignment="1" applyProtection="1">
      <alignment horizontal="left" vertical="top"/>
      <protection/>
    </xf>
    <xf numFmtId="0" fontId="31" fillId="0" borderId="0" xfId="68" applyFont="1" applyFill="1" applyBorder="1" applyProtection="1">
      <alignment/>
      <protection/>
    </xf>
    <xf numFmtId="0" fontId="25" fillId="0" borderId="13" xfId="68" applyNumberFormat="1" applyFont="1" applyFill="1" applyBorder="1" applyAlignment="1" applyProtection="1">
      <alignment horizontal="center" vertical="center" wrapText="1"/>
      <protection/>
    </xf>
    <xf numFmtId="196" fontId="25" fillId="0" borderId="13" xfId="68" applyNumberFormat="1" applyFont="1" applyFill="1" applyBorder="1" applyAlignment="1" applyProtection="1">
      <alignment horizontal="center" vertical="center" wrapText="1"/>
      <protection/>
    </xf>
    <xf numFmtId="0" fontId="38" fillId="0" borderId="20" xfId="0" applyFont="1" applyFill="1" applyBorder="1" applyAlignment="1" applyProtection="1">
      <alignment horizontal="center" vertical="center"/>
      <protection/>
    </xf>
    <xf numFmtId="0" fontId="38" fillId="0" borderId="17" xfId="0" applyFont="1" applyFill="1" applyBorder="1" applyAlignment="1" applyProtection="1">
      <alignment horizontal="center" vertical="center"/>
      <protection/>
    </xf>
    <xf numFmtId="1" fontId="25" fillId="28" borderId="13" xfId="68" applyNumberFormat="1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 horizontal="center" vertical="center"/>
      <protection/>
    </xf>
    <xf numFmtId="0" fontId="31" fillId="29" borderId="0" xfId="68" applyFont="1" applyFill="1" applyBorder="1" applyProtection="1">
      <alignment/>
      <protection/>
    </xf>
    <xf numFmtId="49" fontId="34" fillId="29" borderId="0" xfId="59" applyNumberFormat="1" applyFont="1" applyFill="1" applyBorder="1" applyAlignment="1" applyProtection="1">
      <alignment vertical="top" wrapText="1"/>
      <protection locked="0"/>
    </xf>
    <xf numFmtId="0" fontId="34" fillId="29" borderId="0" xfId="68" applyFont="1" applyFill="1" applyBorder="1" applyAlignment="1" applyProtection="1">
      <alignment horizontal="left" vertical="top" wrapText="1"/>
      <protection locked="0"/>
    </xf>
    <xf numFmtId="1" fontId="34" fillId="29" borderId="0" xfId="68" applyNumberFormat="1" applyFont="1" applyFill="1" applyBorder="1" applyAlignment="1" applyProtection="1">
      <alignment wrapText="1"/>
      <protection locked="0"/>
    </xf>
    <xf numFmtId="0" fontId="34" fillId="29" borderId="0" xfId="68" applyFont="1" applyFill="1" applyBorder="1" applyAlignment="1" applyProtection="1">
      <alignment wrapText="1"/>
      <protection locked="0"/>
    </xf>
    <xf numFmtId="0" fontId="34" fillId="29" borderId="0" xfId="68" applyFont="1" applyFill="1" applyBorder="1" applyAlignment="1" applyProtection="1">
      <alignment/>
      <protection locked="0"/>
    </xf>
    <xf numFmtId="196" fontId="34" fillId="29" borderId="0" xfId="68" applyNumberFormat="1" applyFont="1" applyFill="1" applyBorder="1" applyAlignment="1" applyProtection="1">
      <alignment/>
      <protection locked="0"/>
    </xf>
    <xf numFmtId="1" fontId="34" fillId="29" borderId="0" xfId="68" applyNumberFormat="1" applyFont="1" applyFill="1" applyBorder="1" applyAlignment="1" applyProtection="1">
      <alignment/>
      <protection locked="0"/>
    </xf>
    <xf numFmtId="0" fontId="30" fillId="29" borderId="0" xfId="68" applyFont="1" applyFill="1" applyBorder="1" applyProtection="1">
      <alignment/>
      <protection/>
    </xf>
    <xf numFmtId="49" fontId="27" fillId="29" borderId="0" xfId="69" applyNumberFormat="1" applyFont="1" applyFill="1" applyBorder="1" applyAlignment="1" applyProtection="1">
      <alignment vertical="top"/>
      <protection locked="0"/>
    </xf>
    <xf numFmtId="0" fontId="27" fillId="29" borderId="0" xfId="68" applyFont="1" applyFill="1" applyProtection="1">
      <alignment/>
      <protection locked="0"/>
    </xf>
    <xf numFmtId="0" fontId="1" fillId="29" borderId="0" xfId="68" applyFont="1" applyFill="1" applyProtection="1">
      <alignment/>
      <protection/>
    </xf>
    <xf numFmtId="0" fontId="27" fillId="29" borderId="0" xfId="69" applyFont="1" applyFill="1" applyBorder="1" applyProtection="1">
      <alignment/>
      <protection locked="0"/>
    </xf>
    <xf numFmtId="0" fontId="1" fillId="29" borderId="0" xfId="68" applyFont="1" applyFill="1" applyProtection="1">
      <alignment/>
      <protection/>
    </xf>
    <xf numFmtId="0" fontId="27" fillId="29" borderId="0" xfId="69" applyFont="1" applyFill="1" applyBorder="1" applyAlignment="1" applyProtection="1">
      <alignment/>
      <protection locked="0"/>
    </xf>
    <xf numFmtId="0" fontId="27" fillId="29" borderId="21" xfId="69" applyFont="1" applyFill="1" applyBorder="1" applyAlignment="1" applyProtection="1">
      <alignment/>
      <protection locked="0"/>
    </xf>
    <xf numFmtId="0" fontId="34" fillId="29" borderId="21" xfId="68" applyFont="1" applyFill="1" applyBorder="1" applyAlignment="1" applyProtection="1">
      <alignment vertical="center"/>
      <protection locked="0"/>
    </xf>
    <xf numFmtId="0" fontId="27" fillId="29" borderId="0" xfId="68" applyFont="1" applyFill="1" applyAlignment="1" applyProtection="1">
      <alignment vertical="center"/>
      <protection locked="0"/>
    </xf>
    <xf numFmtId="0" fontId="27" fillId="29" borderId="0" xfId="68" applyFont="1" applyFill="1" applyAlignment="1" applyProtection="1">
      <alignment wrapText="1"/>
      <protection locked="0"/>
    </xf>
    <xf numFmtId="0" fontId="27" fillId="29" borderId="0" xfId="68" applyFont="1" applyFill="1" applyAlignment="1" applyProtection="1">
      <alignment/>
      <protection locked="0"/>
    </xf>
    <xf numFmtId="0" fontId="27" fillId="29" borderId="21" xfId="68" applyFont="1" applyFill="1" applyBorder="1" applyAlignment="1" applyProtection="1">
      <alignment/>
      <protection locked="0"/>
    </xf>
    <xf numFmtId="0" fontId="1" fillId="29" borderId="0" xfId="68" applyFont="1" applyFill="1" applyProtection="1">
      <alignment/>
      <protection locked="0"/>
    </xf>
    <xf numFmtId="0" fontId="27" fillId="29" borderId="0" xfId="68" applyFont="1" applyFill="1" applyAlignment="1" applyProtection="1">
      <alignment horizontal="left" vertical="top"/>
      <protection locked="0"/>
    </xf>
    <xf numFmtId="0" fontId="32" fillId="29" borderId="22" xfId="68" applyFont="1" applyFill="1" applyBorder="1" applyAlignment="1" applyProtection="1">
      <alignment horizontal="center" vertical="center" wrapText="1"/>
      <protection/>
    </xf>
    <xf numFmtId="1" fontId="24" fillId="29" borderId="13" xfId="68" applyNumberFormat="1" applyFont="1" applyFill="1" applyBorder="1" applyAlignment="1" applyProtection="1">
      <alignment horizontal="center" vertical="center" wrapText="1"/>
      <protection/>
    </xf>
    <xf numFmtId="0" fontId="24" fillId="29" borderId="13" xfId="68" applyFont="1" applyFill="1" applyBorder="1" applyAlignment="1" applyProtection="1">
      <alignment horizontal="center" vertical="center" wrapText="1"/>
      <protection/>
    </xf>
    <xf numFmtId="1" fontId="31" fillId="29" borderId="0" xfId="68" applyNumberFormat="1" applyFont="1" applyFill="1" applyBorder="1" applyAlignment="1" applyProtection="1">
      <alignment/>
      <protection/>
    </xf>
    <xf numFmtId="0" fontId="2" fillId="29" borderId="0" xfId="67" applyFont="1" applyFill="1" applyAlignment="1" applyProtection="1">
      <alignment vertical="top"/>
      <protection/>
    </xf>
    <xf numFmtId="0" fontId="0" fillId="29" borderId="0" xfId="0" applyFill="1" applyAlignment="1" applyProtection="1">
      <alignment/>
      <protection/>
    </xf>
    <xf numFmtId="0" fontId="34" fillId="29" borderId="0" xfId="67" applyFont="1" applyFill="1" applyAlignment="1" applyProtection="1">
      <alignment/>
      <protection/>
    </xf>
    <xf numFmtId="0" fontId="28" fillId="29" borderId="0" xfId="67" applyFont="1" applyFill="1" applyBorder="1" applyAlignment="1" applyProtection="1">
      <alignment/>
      <protection locked="0"/>
    </xf>
    <xf numFmtId="0" fontId="0" fillId="29" borderId="0" xfId="0" applyFill="1" applyAlignment="1" applyProtection="1">
      <alignment/>
      <protection/>
    </xf>
    <xf numFmtId="0" fontId="34" fillId="29" borderId="0" xfId="67" applyFont="1" applyFill="1" applyBorder="1" applyAlignment="1" applyProtection="1">
      <alignment wrapText="1"/>
      <protection locked="0"/>
    </xf>
    <xf numFmtId="0" fontId="23" fillId="29" borderId="23" xfId="67" applyFont="1" applyFill="1" applyBorder="1" applyAlignment="1" applyProtection="1">
      <alignment horizontal="center" vertical="center"/>
      <protection/>
    </xf>
    <xf numFmtId="0" fontId="36" fillId="29" borderId="23" xfId="67" applyFont="1" applyFill="1" applyBorder="1" applyAlignment="1" applyProtection="1">
      <alignment horizontal="center" vertical="center"/>
      <protection/>
    </xf>
    <xf numFmtId="0" fontId="30" fillId="29" borderId="24" xfId="67" applyFont="1" applyFill="1" applyBorder="1" applyAlignment="1" applyProtection="1">
      <alignment horizontal="center" vertical="center"/>
      <protection/>
    </xf>
    <xf numFmtId="0" fontId="28" fillId="29" borderId="23" xfId="67" applyFont="1" applyFill="1" applyBorder="1" applyAlignment="1" applyProtection="1">
      <alignment horizontal="center" vertical="center"/>
      <protection/>
    </xf>
    <xf numFmtId="0" fontId="30" fillId="29" borderId="25" xfId="67" applyFont="1" applyFill="1" applyBorder="1" applyAlignment="1" applyProtection="1">
      <alignment horizontal="center" vertical="center"/>
      <protection/>
    </xf>
    <xf numFmtId="0" fontId="30" fillId="29" borderId="26" xfId="67" applyFont="1" applyFill="1" applyBorder="1" applyAlignment="1" applyProtection="1">
      <alignment horizontal="center" vertical="center"/>
      <protection/>
    </xf>
    <xf numFmtId="0" fontId="28" fillId="29" borderId="14" xfId="67" applyFont="1" applyFill="1" applyBorder="1" applyAlignment="1" applyProtection="1">
      <alignment horizontal="center" vertical="center"/>
      <protection locked="0"/>
    </xf>
    <xf numFmtId="0" fontId="28" fillId="29" borderId="17" xfId="67" applyFont="1" applyFill="1" applyBorder="1" applyAlignment="1" applyProtection="1">
      <alignment horizontal="center" vertical="center"/>
      <protection locked="0"/>
    </xf>
    <xf numFmtId="0" fontId="28" fillId="29" borderId="18" xfId="67" applyFont="1" applyFill="1" applyBorder="1" applyAlignment="1" applyProtection="1">
      <alignment horizontal="center" vertical="center"/>
      <protection locked="0"/>
    </xf>
    <xf numFmtId="0" fontId="28" fillId="29" borderId="17" xfId="67" applyFont="1" applyFill="1" applyBorder="1" applyAlignment="1" applyProtection="1">
      <alignment horizontal="center" vertical="center" wrapText="1"/>
      <protection locked="0"/>
    </xf>
    <xf numFmtId="49" fontId="38" fillId="0" borderId="27" xfId="68" applyNumberFormat="1" applyFont="1" applyFill="1" applyBorder="1" applyAlignment="1" applyProtection="1">
      <alignment horizontal="center" vertical="center" wrapText="1"/>
      <protection/>
    </xf>
    <xf numFmtId="0" fontId="28" fillId="29" borderId="28" xfId="67" applyFont="1" applyFill="1" applyBorder="1" applyAlignment="1" applyProtection="1">
      <alignment/>
      <protection/>
    </xf>
    <xf numFmtId="0" fontId="28" fillId="29" borderId="28" xfId="67" applyFont="1" applyFill="1" applyBorder="1" applyAlignment="1" applyProtection="1">
      <alignment/>
      <protection locked="0"/>
    </xf>
    <xf numFmtId="0" fontId="7" fillId="29" borderId="0" xfId="0" applyFont="1" applyFill="1" applyBorder="1" applyAlignment="1">
      <alignment/>
    </xf>
    <xf numFmtId="0" fontId="25" fillId="29" borderId="13" xfId="0" applyNumberFormat="1" applyFont="1" applyFill="1" applyBorder="1" applyAlignment="1">
      <alignment horizontal="center" vertical="center"/>
    </xf>
    <xf numFmtId="0" fontId="38" fillId="29" borderId="13" xfId="0" applyNumberFormat="1" applyFont="1" applyFill="1" applyBorder="1" applyAlignment="1">
      <alignment horizontal="center" vertical="center"/>
    </xf>
    <xf numFmtId="1" fontId="25" fillId="29" borderId="29" xfId="0" applyNumberFormat="1" applyFont="1" applyFill="1" applyBorder="1" applyAlignment="1">
      <alignment horizontal="center" vertical="center"/>
    </xf>
    <xf numFmtId="0" fontId="25" fillId="29" borderId="30" xfId="0" applyNumberFormat="1" applyFont="1" applyFill="1" applyBorder="1" applyAlignment="1">
      <alignment horizontal="center" vertical="center"/>
    </xf>
    <xf numFmtId="0" fontId="38" fillId="29" borderId="30" xfId="0" applyNumberFormat="1" applyFont="1" applyFill="1" applyBorder="1" applyAlignment="1">
      <alignment horizontal="center" vertical="center"/>
    </xf>
    <xf numFmtId="1" fontId="25" fillId="29" borderId="15" xfId="0" applyNumberFormat="1" applyFont="1" applyFill="1" applyBorder="1" applyAlignment="1" applyProtection="1">
      <alignment horizontal="center" vertical="center"/>
      <protection locked="0"/>
    </xf>
    <xf numFmtId="0" fontId="25" fillId="29" borderId="31" xfId="0" applyFont="1" applyFill="1" applyBorder="1" applyAlignment="1" applyProtection="1">
      <alignment horizontal="center" vertical="center"/>
      <protection locked="0"/>
    </xf>
    <xf numFmtId="1" fontId="25" fillId="29" borderId="31" xfId="0" applyNumberFormat="1" applyFont="1" applyFill="1" applyBorder="1" applyAlignment="1">
      <alignment horizontal="center" vertical="center"/>
    </xf>
    <xf numFmtId="0" fontId="7" fillId="29" borderId="0" xfId="0" applyFont="1" applyFill="1" applyAlignment="1" applyProtection="1">
      <alignment/>
      <protection/>
    </xf>
    <xf numFmtId="0" fontId="38" fillId="29" borderId="15" xfId="0" applyNumberFormat="1" applyFont="1" applyFill="1" applyBorder="1" applyAlignment="1">
      <alignment horizontal="center" vertical="center"/>
    </xf>
    <xf numFmtId="1" fontId="25" fillId="29" borderId="32" xfId="0" applyNumberFormat="1" applyFont="1" applyFill="1" applyBorder="1" applyAlignment="1" applyProtection="1">
      <alignment horizontal="center" vertical="center"/>
      <protection/>
    </xf>
    <xf numFmtId="0" fontId="7" fillId="29" borderId="0" xfId="0" applyFont="1" applyFill="1" applyBorder="1" applyAlignment="1" applyProtection="1">
      <alignment/>
      <protection/>
    </xf>
    <xf numFmtId="0" fontId="3" fillId="29" borderId="13" xfId="0" applyFont="1" applyFill="1" applyBorder="1" applyAlignment="1" applyProtection="1">
      <alignment horizontal="center"/>
      <protection/>
    </xf>
    <xf numFmtId="0" fontId="3" fillId="29" borderId="15" xfId="0" applyFont="1" applyFill="1" applyBorder="1" applyAlignment="1" applyProtection="1">
      <alignment horizontal="center"/>
      <protection/>
    </xf>
    <xf numFmtId="0" fontId="4" fillId="29" borderId="13" xfId="0" applyFont="1" applyFill="1" applyBorder="1" applyAlignment="1" applyProtection="1">
      <alignment horizontal="center"/>
      <protection locked="0"/>
    </xf>
    <xf numFmtId="0" fontId="4" fillId="29" borderId="15" xfId="0" applyFont="1" applyFill="1" applyBorder="1" applyAlignment="1" applyProtection="1">
      <alignment horizontal="center"/>
      <protection locked="0"/>
    </xf>
    <xf numFmtId="0" fontId="3" fillId="29" borderId="33" xfId="0" applyFont="1" applyFill="1" applyBorder="1" applyAlignment="1" applyProtection="1">
      <alignment horizontal="center" vertical="center"/>
      <protection/>
    </xf>
    <xf numFmtId="0" fontId="3" fillId="29" borderId="34" xfId="0" applyFont="1" applyFill="1" applyBorder="1" applyAlignment="1" applyProtection="1">
      <alignment horizontal="center" vertical="center"/>
      <protection/>
    </xf>
    <xf numFmtId="0" fontId="38" fillId="29" borderId="35" xfId="0" applyNumberFormat="1" applyFont="1" applyFill="1" applyBorder="1" applyAlignment="1">
      <alignment horizontal="center" vertical="center"/>
    </xf>
    <xf numFmtId="1" fontId="39" fillId="29" borderId="36" xfId="0" applyNumberFormat="1" applyFont="1" applyFill="1" applyBorder="1" applyAlignment="1" applyProtection="1">
      <alignment horizontal="center" vertical="center"/>
      <protection/>
    </xf>
    <xf numFmtId="1" fontId="39" fillId="29" borderId="37" xfId="0" applyNumberFormat="1" applyFont="1" applyFill="1" applyBorder="1" applyAlignment="1" applyProtection="1">
      <alignment horizontal="center" vertical="center"/>
      <protection/>
    </xf>
    <xf numFmtId="1" fontId="25" fillId="29" borderId="13" xfId="0" applyNumberFormat="1" applyFont="1" applyFill="1" applyBorder="1" applyAlignment="1" applyProtection="1">
      <alignment horizontal="center" vertical="center"/>
      <protection locked="0"/>
    </xf>
    <xf numFmtId="1" fontId="25" fillId="29" borderId="27" xfId="0" applyNumberFormat="1" applyFont="1" applyFill="1" applyBorder="1" applyAlignment="1" applyProtection="1">
      <alignment horizontal="center" vertical="center"/>
      <protection/>
    </xf>
    <xf numFmtId="1" fontId="25" fillId="29" borderId="38" xfId="0" applyNumberFormat="1" applyFont="1" applyFill="1" applyBorder="1" applyAlignment="1" applyProtection="1">
      <alignment horizontal="center" vertical="center"/>
      <protection/>
    </xf>
    <xf numFmtId="196" fontId="25" fillId="29" borderId="39" xfId="0" applyNumberFormat="1" applyFont="1" applyFill="1" applyBorder="1" applyAlignment="1" applyProtection="1">
      <alignment horizontal="center" vertical="center"/>
      <protection/>
    </xf>
    <xf numFmtId="0" fontId="38" fillId="30" borderId="40" xfId="0" applyFont="1" applyFill="1" applyBorder="1" applyAlignment="1">
      <alignment horizontal="center" vertical="center"/>
    </xf>
    <xf numFmtId="0" fontId="34" fillId="29" borderId="0" xfId="68" applyFont="1" applyFill="1" applyBorder="1" applyProtection="1">
      <alignment/>
      <protection/>
    </xf>
    <xf numFmtId="0" fontId="35" fillId="29" borderId="0" xfId="0" applyFont="1" applyFill="1" applyAlignment="1" applyProtection="1">
      <alignment/>
      <protection/>
    </xf>
    <xf numFmtId="0" fontId="48" fillId="29" borderId="41" xfId="68" applyFont="1" applyFill="1" applyBorder="1" applyAlignment="1">
      <alignment vertical="top" wrapText="1"/>
      <protection/>
    </xf>
    <xf numFmtId="1" fontId="25" fillId="29" borderId="13" xfId="0" applyNumberFormat="1" applyFont="1" applyFill="1" applyBorder="1" applyAlignment="1" applyProtection="1">
      <alignment horizontal="center" vertical="center"/>
      <protection/>
    </xf>
    <xf numFmtId="1" fontId="25" fillId="29" borderId="15" xfId="0" applyNumberFormat="1" applyFont="1" applyFill="1" applyBorder="1" applyAlignment="1" applyProtection="1">
      <alignment horizontal="center" vertical="center"/>
      <protection/>
    </xf>
    <xf numFmtId="1" fontId="25" fillId="29" borderId="20" xfId="0" applyNumberFormat="1" applyFont="1" applyFill="1" applyBorder="1" applyAlignment="1" applyProtection="1">
      <alignment horizontal="center" vertical="center"/>
      <protection locked="0"/>
    </xf>
    <xf numFmtId="1" fontId="25" fillId="29" borderId="42" xfId="0" applyNumberFormat="1" applyFont="1" applyFill="1" applyBorder="1" applyAlignment="1" applyProtection="1">
      <alignment horizontal="center" vertical="center"/>
      <protection/>
    </xf>
    <xf numFmtId="1" fontId="25" fillId="29" borderId="43" xfId="0" applyNumberFormat="1" applyFont="1" applyFill="1" applyBorder="1" applyAlignment="1" applyProtection="1">
      <alignment horizontal="center" vertical="center"/>
      <protection locked="0"/>
    </xf>
    <xf numFmtId="1" fontId="25" fillId="29" borderId="21" xfId="0" applyNumberFormat="1" applyFont="1" applyFill="1" applyBorder="1" applyAlignment="1" applyProtection="1">
      <alignment horizontal="center" vertical="center"/>
      <protection locked="0"/>
    </xf>
    <xf numFmtId="1" fontId="25" fillId="29" borderId="29" xfId="0" applyNumberFormat="1" applyFont="1" applyFill="1" applyBorder="1" applyAlignment="1" applyProtection="1">
      <alignment horizontal="center" vertical="center"/>
      <protection locked="0"/>
    </xf>
    <xf numFmtId="1" fontId="25" fillId="29" borderId="35" xfId="0" applyNumberFormat="1" applyFont="1" applyFill="1" applyBorder="1" applyAlignment="1" applyProtection="1">
      <alignment horizontal="center" vertical="center"/>
      <protection locked="0"/>
    </xf>
    <xf numFmtId="1" fontId="25" fillId="29" borderId="20" xfId="0" applyNumberFormat="1" applyFont="1" applyFill="1" applyBorder="1" applyAlignment="1" applyProtection="1">
      <alignment horizontal="center" vertical="center"/>
      <protection/>
    </xf>
    <xf numFmtId="1" fontId="25" fillId="29" borderId="44" xfId="0" applyNumberFormat="1" applyFont="1" applyFill="1" applyBorder="1" applyAlignment="1" applyProtection="1">
      <alignment horizontal="center" vertical="center"/>
      <protection locked="0"/>
    </xf>
    <xf numFmtId="1" fontId="7" fillId="29" borderId="0" xfId="0" applyNumberFormat="1" applyFont="1" applyFill="1" applyBorder="1" applyAlignment="1" applyProtection="1">
      <alignment/>
      <protection/>
    </xf>
    <xf numFmtId="0" fontId="3" fillId="29" borderId="45" xfId="0" applyFont="1" applyFill="1" applyBorder="1" applyAlignment="1" applyProtection="1">
      <alignment horizontal="center" vertical="center"/>
      <protection/>
    </xf>
    <xf numFmtId="1" fontId="3" fillId="29" borderId="45" xfId="0" applyNumberFormat="1" applyFont="1" applyFill="1" applyBorder="1" applyAlignment="1" applyProtection="1">
      <alignment horizontal="center" vertical="center"/>
      <protection/>
    </xf>
    <xf numFmtId="1" fontId="3" fillId="29" borderId="33" xfId="0" applyNumberFormat="1" applyFont="1" applyFill="1" applyBorder="1" applyAlignment="1" applyProtection="1">
      <alignment horizontal="center" vertical="center"/>
      <protection/>
    </xf>
    <xf numFmtId="1" fontId="3" fillId="29" borderId="34" xfId="0" applyNumberFormat="1" applyFont="1" applyFill="1" applyBorder="1" applyAlignment="1" applyProtection="1">
      <alignment horizontal="center" vertical="center"/>
      <protection/>
    </xf>
    <xf numFmtId="1" fontId="37" fillId="29" borderId="0" xfId="0" applyNumberFormat="1" applyFont="1" applyFill="1" applyAlignment="1" applyProtection="1">
      <alignment/>
      <protection/>
    </xf>
    <xf numFmtId="0" fontId="37" fillId="29" borderId="0" xfId="0" applyFont="1" applyFill="1" applyAlignment="1" applyProtection="1">
      <alignment/>
      <protection/>
    </xf>
    <xf numFmtId="0" fontId="0" fillId="29" borderId="0" xfId="0" applyFont="1" applyFill="1" applyAlignment="1" applyProtection="1">
      <alignment/>
      <protection/>
    </xf>
    <xf numFmtId="0" fontId="0" fillId="29" borderId="0" xfId="0" applyFont="1" applyFill="1" applyBorder="1" applyAlignment="1" applyProtection="1">
      <alignment/>
      <protection/>
    </xf>
    <xf numFmtId="1" fontId="25" fillId="29" borderId="46" xfId="0" applyNumberFormat="1" applyFont="1" applyFill="1" applyBorder="1" applyAlignment="1" applyProtection="1">
      <alignment horizontal="center" vertical="center"/>
      <protection locked="0"/>
    </xf>
    <xf numFmtId="1" fontId="25" fillId="29" borderId="28" xfId="0" applyNumberFormat="1" applyFont="1" applyFill="1" applyBorder="1" applyAlignment="1" applyProtection="1">
      <alignment horizontal="center" vertical="center"/>
      <protection locked="0"/>
    </xf>
    <xf numFmtId="1" fontId="25" fillId="29" borderId="47" xfId="0" applyNumberFormat="1" applyFont="1" applyFill="1" applyBorder="1" applyAlignment="1" applyProtection="1">
      <alignment horizontal="center" vertical="center"/>
      <protection locked="0"/>
    </xf>
    <xf numFmtId="1" fontId="25" fillId="29" borderId="32" xfId="0" applyNumberFormat="1" applyFont="1" applyFill="1" applyBorder="1" applyAlignment="1" applyProtection="1">
      <alignment horizontal="center" vertical="center"/>
      <protection locked="0"/>
    </xf>
    <xf numFmtId="0" fontId="7" fillId="29" borderId="0" xfId="0" applyFont="1" applyFill="1" applyAlignment="1">
      <alignment/>
    </xf>
    <xf numFmtId="0" fontId="48" fillId="29" borderId="31" xfId="68" applyFont="1" applyFill="1" applyBorder="1" applyAlignment="1">
      <alignment vertical="top" wrapText="1"/>
      <protection/>
    </xf>
    <xf numFmtId="0" fontId="48" fillId="29" borderId="41" xfId="68" applyFont="1" applyFill="1" applyBorder="1" applyAlignment="1">
      <alignment horizontal="left" vertical="center" wrapText="1"/>
      <protection/>
    </xf>
    <xf numFmtId="0" fontId="48" fillId="29" borderId="31" xfId="0" applyFont="1" applyFill="1" applyBorder="1" applyAlignment="1">
      <alignment vertical="center" wrapText="1"/>
    </xf>
    <xf numFmtId="0" fontId="25" fillId="29" borderId="46" xfId="0" applyFont="1" applyFill="1" applyBorder="1" applyAlignment="1" applyProtection="1">
      <alignment horizontal="center" vertical="center"/>
      <protection locked="0"/>
    </xf>
    <xf numFmtId="0" fontId="25" fillId="29" borderId="28" xfId="0" applyFont="1" applyFill="1" applyBorder="1" applyAlignment="1" applyProtection="1">
      <alignment horizontal="center" vertical="center"/>
      <protection locked="0"/>
    </xf>
    <xf numFmtId="0" fontId="25" fillId="29" borderId="47" xfId="0" applyFont="1" applyFill="1" applyBorder="1" applyAlignment="1" applyProtection="1">
      <alignment horizontal="center" vertical="center"/>
      <protection locked="0"/>
    </xf>
    <xf numFmtId="0" fontId="25" fillId="29" borderId="32" xfId="0" applyFont="1" applyFill="1" applyBorder="1" applyAlignment="1" applyProtection="1">
      <alignment horizontal="center" vertical="center"/>
      <protection locked="0"/>
    </xf>
    <xf numFmtId="0" fontId="25" fillId="29" borderId="15" xfId="0" applyFont="1" applyFill="1" applyBorder="1" applyAlignment="1" applyProtection="1">
      <alignment horizontal="center" vertical="center"/>
      <protection locked="0"/>
    </xf>
    <xf numFmtId="0" fontId="48" fillId="29" borderId="41" xfId="0" applyFont="1" applyFill="1" applyBorder="1" applyAlignment="1">
      <alignment vertical="top" wrapText="1"/>
    </xf>
    <xf numFmtId="0" fontId="48" fillId="29" borderId="48" xfId="0" applyFont="1" applyFill="1" applyBorder="1" applyAlignment="1">
      <alignment horizontal="left" vertical="center" wrapText="1"/>
    </xf>
    <xf numFmtId="0" fontId="25" fillId="29" borderId="49" xfId="0" applyFont="1" applyFill="1" applyBorder="1" applyAlignment="1" applyProtection="1">
      <alignment horizontal="center" vertical="center"/>
      <protection locked="0"/>
    </xf>
    <xf numFmtId="0" fontId="25" fillId="29" borderId="50" xfId="0" applyFont="1" applyFill="1" applyBorder="1" applyAlignment="1" applyProtection="1">
      <alignment horizontal="center" vertical="center"/>
      <protection locked="0"/>
    </xf>
    <xf numFmtId="0" fontId="25" fillId="29" borderId="51" xfId="0" applyFont="1" applyFill="1" applyBorder="1" applyAlignment="1" applyProtection="1">
      <alignment horizontal="center" vertical="center"/>
      <protection locked="0"/>
    </xf>
    <xf numFmtId="0" fontId="25" fillId="29" borderId="42" xfId="0" applyFont="1" applyFill="1" applyBorder="1" applyAlignment="1" applyProtection="1">
      <alignment horizontal="center" vertical="center"/>
      <protection locked="0"/>
    </xf>
    <xf numFmtId="0" fontId="25" fillId="29" borderId="52" xfId="0" applyFont="1" applyFill="1" applyBorder="1" applyAlignment="1" applyProtection="1">
      <alignment horizontal="center" vertical="center"/>
      <protection locked="0"/>
    </xf>
    <xf numFmtId="1" fontId="39" fillId="29" borderId="53" xfId="0" applyNumberFormat="1" applyFont="1" applyFill="1" applyBorder="1" applyAlignment="1" applyProtection="1">
      <alignment horizontal="center" vertical="center"/>
      <protection/>
    </xf>
    <xf numFmtId="0" fontId="47" fillId="29" borderId="0" xfId="0" applyFont="1" applyFill="1" applyAlignment="1" applyProtection="1">
      <alignment/>
      <protection/>
    </xf>
    <xf numFmtId="1" fontId="39" fillId="29" borderId="18" xfId="0" applyNumberFormat="1" applyFont="1" applyFill="1" applyBorder="1" applyAlignment="1" applyProtection="1">
      <alignment horizontal="center" vertical="center"/>
      <protection/>
    </xf>
    <xf numFmtId="1" fontId="25" fillId="29" borderId="47" xfId="0" applyNumberFormat="1" applyFont="1" applyFill="1" applyBorder="1" applyAlignment="1" applyProtection="1">
      <alignment horizontal="center" vertical="center"/>
      <protection/>
    </xf>
    <xf numFmtId="1" fontId="48" fillId="29" borderId="18" xfId="0" applyNumberFormat="1" applyFont="1" applyFill="1" applyBorder="1" applyAlignment="1" applyProtection="1">
      <alignment horizontal="left" vertical="center" wrapText="1"/>
      <protection locked="0"/>
    </xf>
    <xf numFmtId="1" fontId="25" fillId="29" borderId="26" xfId="0" applyNumberFormat="1" applyFont="1" applyFill="1" applyBorder="1" applyAlignment="1" applyProtection="1">
      <alignment horizontal="center" vertical="center"/>
      <protection/>
    </xf>
    <xf numFmtId="0" fontId="39" fillId="29" borderId="54" xfId="0" applyFont="1" applyFill="1" applyBorder="1" applyAlignment="1" applyProtection="1">
      <alignment horizontal="center" vertical="center"/>
      <protection/>
    </xf>
    <xf numFmtId="0" fontId="35" fillId="29" borderId="0" xfId="0" applyFont="1" applyFill="1" applyBorder="1" applyAlignment="1" applyProtection="1">
      <alignment/>
      <protection/>
    </xf>
    <xf numFmtId="196" fontId="38" fillId="29" borderId="55" xfId="0" applyNumberFormat="1" applyFont="1" applyFill="1" applyBorder="1" applyAlignment="1" applyProtection="1">
      <alignment horizontal="center" vertical="center"/>
      <protection/>
    </xf>
    <xf numFmtId="1" fontId="38" fillId="29" borderId="39" xfId="0" applyNumberFormat="1" applyFont="1" applyFill="1" applyBorder="1" applyAlignment="1" applyProtection="1">
      <alignment horizontal="center" vertical="center"/>
      <protection/>
    </xf>
    <xf numFmtId="1" fontId="38" fillId="29" borderId="0" xfId="0" applyNumberFormat="1" applyFont="1" applyFill="1" applyBorder="1" applyAlignment="1" applyProtection="1">
      <alignment horizontal="center" vertical="center"/>
      <protection/>
    </xf>
    <xf numFmtId="0" fontId="38" fillId="29" borderId="56" xfId="0" applyFont="1" applyFill="1" applyBorder="1" applyAlignment="1" applyProtection="1">
      <alignment horizontal="center" vertical="center"/>
      <protection/>
    </xf>
    <xf numFmtId="1" fontId="38" fillId="29" borderId="57" xfId="0" applyNumberFormat="1" applyFont="1" applyFill="1" applyBorder="1" applyAlignment="1" applyProtection="1">
      <alignment horizontal="center" vertical="center"/>
      <protection/>
    </xf>
    <xf numFmtId="0" fontId="38" fillId="29" borderId="40" xfId="0" applyFont="1" applyFill="1" applyBorder="1" applyAlignment="1">
      <alignment horizontal="center" vertical="center"/>
    </xf>
    <xf numFmtId="1" fontId="70" fillId="30" borderId="57" xfId="0" applyNumberFormat="1" applyFont="1" applyFill="1" applyBorder="1" applyAlignment="1">
      <alignment horizontal="center" vertical="center"/>
    </xf>
    <xf numFmtId="0" fontId="34" fillId="29" borderId="19" xfId="69" applyFont="1" applyFill="1" applyBorder="1" applyAlignment="1" applyProtection="1">
      <alignment vertical="top"/>
      <protection/>
    </xf>
    <xf numFmtId="0" fontId="34" fillId="29" borderId="0" xfId="68" applyFont="1" applyFill="1" applyBorder="1" applyAlignment="1" applyProtection="1">
      <alignment/>
      <protection/>
    </xf>
    <xf numFmtId="196" fontId="34" fillId="29" borderId="0" xfId="68" applyNumberFormat="1" applyFont="1" applyFill="1" applyBorder="1" applyAlignment="1" applyProtection="1">
      <alignment/>
      <protection/>
    </xf>
    <xf numFmtId="1" fontId="34" fillId="29" borderId="0" xfId="68" applyNumberFormat="1" applyFont="1" applyFill="1" applyBorder="1" applyAlignment="1" applyProtection="1">
      <alignment/>
      <protection/>
    </xf>
    <xf numFmtId="0" fontId="34" fillId="29" borderId="0" xfId="69" applyFont="1" applyFill="1" applyBorder="1" applyAlignment="1" applyProtection="1">
      <alignment horizontal="left" vertical="top"/>
      <protection/>
    </xf>
    <xf numFmtId="0" fontId="34" fillId="29" borderId="0" xfId="69" applyFont="1" applyFill="1" applyBorder="1" applyAlignment="1" applyProtection="1">
      <alignment vertical="top"/>
      <protection/>
    </xf>
    <xf numFmtId="0" fontId="48" fillId="29" borderId="0" xfId="68" applyFont="1" applyFill="1" applyBorder="1" applyAlignment="1" applyProtection="1">
      <alignment vertical="center" wrapText="1"/>
      <protection/>
    </xf>
    <xf numFmtId="0" fontId="48" fillId="29" borderId="22" xfId="68" applyFont="1" applyFill="1" applyBorder="1" applyAlignment="1" applyProtection="1">
      <alignment horizontal="center" vertical="center" wrapText="1"/>
      <protection/>
    </xf>
    <xf numFmtId="0" fontId="48" fillId="29" borderId="13" xfId="0" applyFont="1" applyFill="1" applyBorder="1" applyAlignment="1" applyProtection="1">
      <alignment horizontal="left" vertical="center" wrapText="1"/>
      <protection/>
    </xf>
    <xf numFmtId="0" fontId="48" fillId="29" borderId="0" xfId="68" applyFont="1" applyFill="1" applyBorder="1" applyAlignment="1" applyProtection="1">
      <alignment vertical="center" wrapText="1"/>
      <protection locked="0"/>
    </xf>
    <xf numFmtId="0" fontId="48" fillId="29" borderId="14" xfId="68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39" fillId="29" borderId="0" xfId="68" applyFont="1" applyFill="1" applyBorder="1" applyAlignment="1" applyProtection="1">
      <alignment vertical="center" wrapText="1"/>
      <protection/>
    </xf>
    <xf numFmtId="49" fontId="38" fillId="29" borderId="53" xfId="68" applyNumberFormat="1" applyFont="1" applyFill="1" applyBorder="1" applyAlignment="1" applyProtection="1">
      <alignment horizontal="center" vertical="center" wrapText="1"/>
      <protection/>
    </xf>
    <xf numFmtId="49" fontId="38" fillId="29" borderId="36" xfId="68" applyNumberFormat="1" applyFont="1" applyFill="1" applyBorder="1" applyAlignment="1" applyProtection="1">
      <alignment horizontal="center" vertical="center" wrapText="1"/>
      <protection/>
    </xf>
    <xf numFmtId="49" fontId="39" fillId="29" borderId="0" xfId="68" applyNumberFormat="1" applyFont="1" applyFill="1" applyBorder="1" applyAlignment="1" applyProtection="1">
      <alignment horizontal="center" vertical="center" wrapText="1"/>
      <protection/>
    </xf>
    <xf numFmtId="1" fontId="39" fillId="29" borderId="0" xfId="68" applyNumberFormat="1" applyFont="1" applyFill="1" applyBorder="1" applyAlignment="1" applyProtection="1">
      <alignment horizontal="center" vertical="center" wrapText="1"/>
      <protection/>
    </xf>
    <xf numFmtId="1" fontId="48" fillId="29" borderId="22" xfId="68" applyNumberFormat="1" applyFont="1" applyFill="1" applyBorder="1" applyAlignment="1" applyProtection="1">
      <alignment horizontal="center" vertical="center" wrapText="1"/>
      <protection locked="0"/>
    </xf>
    <xf numFmtId="1" fontId="48" fillId="29" borderId="13" xfId="68" applyNumberFormat="1" applyFont="1" applyFill="1" applyBorder="1" applyAlignment="1" applyProtection="1">
      <alignment horizontal="center" vertical="center" wrapText="1"/>
      <protection locked="0"/>
    </xf>
    <xf numFmtId="1" fontId="48" fillId="29" borderId="22" xfId="68" applyNumberFormat="1" applyFont="1" applyFill="1" applyBorder="1" applyAlignment="1" applyProtection="1">
      <alignment horizontal="center" vertical="center" wrapText="1"/>
      <protection/>
    </xf>
    <xf numFmtId="0" fontId="39" fillId="29" borderId="0" xfId="68" applyFont="1" applyFill="1" applyBorder="1" applyAlignment="1" applyProtection="1">
      <alignment horizontal="center" vertical="center"/>
      <protection/>
    </xf>
    <xf numFmtId="0" fontId="48" fillId="29" borderId="0" xfId="68" applyFont="1" applyFill="1" applyBorder="1" applyAlignment="1" applyProtection="1">
      <alignment vertical="center"/>
      <protection/>
    </xf>
    <xf numFmtId="196" fontId="39" fillId="29" borderId="0" xfId="68" applyNumberFormat="1" applyFont="1" applyFill="1" applyBorder="1" applyAlignment="1" applyProtection="1">
      <alignment horizontal="center" vertical="center"/>
      <protection/>
    </xf>
    <xf numFmtId="1" fontId="48" fillId="29" borderId="22" xfId="0" applyNumberFormat="1" applyFont="1" applyFill="1" applyBorder="1" applyAlignment="1" applyProtection="1">
      <alignment horizontal="center" vertical="center"/>
      <protection/>
    </xf>
    <xf numFmtId="1" fontId="48" fillId="29" borderId="13" xfId="0" applyNumberFormat="1" applyFont="1" applyFill="1" applyBorder="1" applyAlignment="1" applyProtection="1">
      <alignment horizontal="center" vertical="center"/>
      <protection/>
    </xf>
    <xf numFmtId="1" fontId="48" fillId="29" borderId="14" xfId="0" applyNumberFormat="1" applyFont="1" applyFill="1" applyBorder="1" applyAlignment="1" applyProtection="1">
      <alignment horizontal="center" vertical="center"/>
      <protection/>
    </xf>
    <xf numFmtId="1" fontId="48" fillId="29" borderId="17" xfId="0" applyNumberFormat="1" applyFont="1" applyFill="1" applyBorder="1" applyAlignment="1" applyProtection="1">
      <alignment horizontal="center" vertical="center"/>
      <protection/>
    </xf>
    <xf numFmtId="1" fontId="48" fillId="29" borderId="0" xfId="0" applyNumberFormat="1" applyFont="1" applyFill="1" applyBorder="1" applyAlignment="1" applyProtection="1">
      <alignment horizontal="center" vertical="center"/>
      <protection/>
    </xf>
    <xf numFmtId="1" fontId="25" fillId="29" borderId="30" xfId="0" applyNumberFormat="1" applyFont="1" applyFill="1" applyBorder="1" applyAlignment="1" applyProtection="1">
      <alignment horizontal="center" vertical="center"/>
      <protection/>
    </xf>
    <xf numFmtId="1" fontId="25" fillId="29" borderId="43" xfId="0" applyNumberFormat="1" applyFont="1" applyFill="1" applyBorder="1" applyAlignment="1" applyProtection="1">
      <alignment horizontal="center" vertical="center"/>
      <protection/>
    </xf>
    <xf numFmtId="1" fontId="34" fillId="29" borderId="0" xfId="0" applyNumberFormat="1" applyFont="1" applyFill="1" applyAlignment="1">
      <alignment horizontal="left"/>
    </xf>
    <xf numFmtId="0" fontId="34" fillId="29" borderId="0" xfId="0" applyFont="1" applyFill="1" applyBorder="1" applyAlignment="1">
      <alignment horizontal="left"/>
    </xf>
    <xf numFmtId="1" fontId="39" fillId="29" borderId="58" xfId="0" applyNumberFormat="1" applyFont="1" applyFill="1" applyBorder="1" applyAlignment="1" applyProtection="1">
      <alignment horizontal="center" vertical="center"/>
      <protection/>
    </xf>
    <xf numFmtId="0" fontId="48" fillId="29" borderId="0" xfId="68" applyFont="1" applyFill="1" applyBorder="1" applyAlignment="1" applyProtection="1">
      <alignment horizontal="left" vertical="center" wrapText="1"/>
      <protection/>
    </xf>
    <xf numFmtId="1" fontId="48" fillId="29" borderId="13" xfId="68" applyNumberFormat="1" applyFont="1" applyFill="1" applyBorder="1" applyAlignment="1" applyProtection="1">
      <alignment horizontal="center" vertical="center" wrapText="1"/>
      <protection/>
    </xf>
    <xf numFmtId="1" fontId="39" fillId="29" borderId="59" xfId="0" applyNumberFormat="1" applyFont="1" applyFill="1" applyBorder="1" applyAlignment="1" applyProtection="1">
      <alignment horizontal="center" vertical="center"/>
      <protection/>
    </xf>
    <xf numFmtId="1" fontId="39" fillId="29" borderId="16" xfId="0" applyNumberFormat="1" applyFont="1" applyFill="1" applyBorder="1" applyAlignment="1" applyProtection="1">
      <alignment horizontal="center" vertical="center"/>
      <protection/>
    </xf>
    <xf numFmtId="0" fontId="38" fillId="29" borderId="0" xfId="0" applyFont="1" applyFill="1" applyBorder="1" applyAlignment="1" applyProtection="1">
      <alignment horizontal="center" vertical="center"/>
      <protection/>
    </xf>
    <xf numFmtId="1" fontId="39" fillId="29" borderId="57" xfId="0" applyNumberFormat="1" applyFont="1" applyFill="1" applyBorder="1" applyAlignment="1" applyProtection="1">
      <alignment horizontal="center" vertical="center"/>
      <protection/>
    </xf>
    <xf numFmtId="1" fontId="39" fillId="29" borderId="60" xfId="0" applyNumberFormat="1" applyFont="1" applyFill="1" applyBorder="1" applyAlignment="1" applyProtection="1">
      <alignment horizontal="center" vertical="center"/>
      <protection/>
    </xf>
    <xf numFmtId="0" fontId="3" fillId="29" borderId="61" xfId="0" applyFont="1" applyFill="1" applyBorder="1" applyAlignment="1" applyProtection="1">
      <alignment horizontal="center" vertical="center"/>
      <protection/>
    </xf>
    <xf numFmtId="0" fontId="3" fillId="29" borderId="22" xfId="0" applyFont="1" applyFill="1" applyBorder="1" applyAlignment="1" applyProtection="1">
      <alignment horizontal="center"/>
      <protection/>
    </xf>
    <xf numFmtId="0" fontId="4" fillId="29" borderId="22" xfId="0" applyFont="1" applyFill="1" applyBorder="1" applyAlignment="1" applyProtection="1">
      <alignment horizontal="center"/>
      <protection locked="0"/>
    </xf>
    <xf numFmtId="49" fontId="24" fillId="30" borderId="62" xfId="0" applyNumberFormat="1" applyFont="1" applyFill="1" applyBorder="1" applyAlignment="1">
      <alignment horizontal="center" vertical="center" wrapText="1"/>
    </xf>
    <xf numFmtId="0" fontId="25" fillId="30" borderId="35" xfId="0" applyFont="1" applyFill="1" applyBorder="1" applyAlignment="1">
      <alignment vertical="top" wrapText="1"/>
    </xf>
    <xf numFmtId="0" fontId="25" fillId="29" borderId="21" xfId="0" applyNumberFormat="1" applyFont="1" applyFill="1" applyBorder="1" applyAlignment="1" applyProtection="1">
      <alignment horizontal="center" vertical="center"/>
      <protection/>
    </xf>
    <xf numFmtId="0" fontId="25" fillId="29" borderId="29" xfId="0" applyNumberFormat="1" applyFont="1" applyFill="1" applyBorder="1" applyAlignment="1" applyProtection="1">
      <alignment horizontal="center" vertical="center"/>
      <protection/>
    </xf>
    <xf numFmtId="0" fontId="25" fillId="29" borderId="43" xfId="0" applyNumberFormat="1" applyFont="1" applyFill="1" applyBorder="1" applyAlignment="1" applyProtection="1">
      <alignment horizontal="center" vertical="center"/>
      <protection/>
    </xf>
    <xf numFmtId="0" fontId="25" fillId="29" borderId="35" xfId="0" applyFont="1" applyFill="1" applyBorder="1" applyAlignment="1" applyProtection="1">
      <alignment horizontal="center" vertical="center"/>
      <protection/>
    </xf>
    <xf numFmtId="0" fontId="38" fillId="29" borderId="63" xfId="0" applyNumberFormat="1" applyFont="1" applyFill="1" applyBorder="1" applyAlignment="1">
      <alignment horizontal="center" vertical="center"/>
    </xf>
    <xf numFmtId="0" fontId="25" fillId="29" borderId="28" xfId="0" applyNumberFormat="1" applyFont="1" applyFill="1" applyBorder="1" applyAlignment="1" applyProtection="1">
      <alignment horizontal="center" vertical="center"/>
      <protection/>
    </xf>
    <xf numFmtId="0" fontId="25" fillId="29" borderId="47" xfId="0" applyNumberFormat="1" applyFont="1" applyFill="1" applyBorder="1" applyAlignment="1" applyProtection="1">
      <alignment horizontal="center" vertical="center"/>
      <protection/>
    </xf>
    <xf numFmtId="0" fontId="25" fillId="29" borderId="32" xfId="0" applyNumberFormat="1" applyFont="1" applyFill="1" applyBorder="1" applyAlignment="1" applyProtection="1">
      <alignment horizontal="center" vertical="center"/>
      <protection/>
    </xf>
    <xf numFmtId="0" fontId="25" fillId="29" borderId="15" xfId="0" applyFont="1" applyFill="1" applyBorder="1" applyAlignment="1" applyProtection="1">
      <alignment horizontal="center" vertical="center"/>
      <protection/>
    </xf>
    <xf numFmtId="0" fontId="38" fillId="29" borderId="22" xfId="0" applyNumberFormat="1" applyFont="1" applyFill="1" applyBorder="1" applyAlignment="1">
      <alignment horizontal="center" vertical="center"/>
    </xf>
    <xf numFmtId="0" fontId="25" fillId="29" borderId="28" xfId="0" applyFont="1" applyFill="1" applyBorder="1" applyAlignment="1">
      <alignment horizontal="center" vertical="center"/>
    </xf>
    <xf numFmtId="0" fontId="25" fillId="29" borderId="47" xfId="0" applyFont="1" applyFill="1" applyBorder="1" applyAlignment="1">
      <alignment horizontal="center" vertical="center"/>
    </xf>
    <xf numFmtId="0" fontId="25" fillId="29" borderId="32" xfId="0" applyFont="1" applyFill="1" applyBorder="1" applyAlignment="1">
      <alignment horizontal="center" vertical="center"/>
    </xf>
    <xf numFmtId="0" fontId="38" fillId="29" borderId="37" xfId="0" applyFont="1" applyFill="1" applyBorder="1" applyAlignment="1" applyProtection="1">
      <alignment horizontal="center" vertical="center"/>
      <protection/>
    </xf>
    <xf numFmtId="0" fontId="39" fillId="29" borderId="64" xfId="0" applyFont="1" applyFill="1" applyBorder="1" applyAlignment="1" applyProtection="1">
      <alignment vertical="center"/>
      <protection/>
    </xf>
    <xf numFmtId="49" fontId="24" fillId="30" borderId="25" xfId="0" applyNumberFormat="1" applyFont="1" applyFill="1" applyBorder="1" applyAlignment="1">
      <alignment horizontal="center" vertical="center" wrapText="1"/>
    </xf>
    <xf numFmtId="0" fontId="48" fillId="30" borderId="15" xfId="0" applyFont="1" applyFill="1" applyBorder="1" applyAlignment="1">
      <alignment horizontal="left" vertical="center"/>
    </xf>
    <xf numFmtId="0" fontId="25" fillId="30" borderId="47" xfId="0" applyFont="1" applyFill="1" applyBorder="1" applyAlignment="1">
      <alignment horizontal="center" vertical="center"/>
    </xf>
    <xf numFmtId="1" fontId="25" fillId="29" borderId="21" xfId="0" applyNumberFormat="1" applyFont="1" applyFill="1" applyBorder="1" applyAlignment="1">
      <alignment horizontal="center" vertical="center"/>
    </xf>
    <xf numFmtId="0" fontId="38" fillId="30" borderId="47" xfId="0" applyFont="1" applyFill="1" applyBorder="1" applyAlignment="1">
      <alignment horizontal="center" vertical="center"/>
    </xf>
    <xf numFmtId="0" fontId="48" fillId="30" borderId="15" xfId="0" applyFont="1" applyFill="1" applyBorder="1" applyAlignment="1">
      <alignment horizontal="left" vertical="center" wrapText="1"/>
    </xf>
    <xf numFmtId="0" fontId="25" fillId="29" borderId="41" xfId="0" applyFont="1" applyFill="1" applyBorder="1" applyAlignment="1" applyProtection="1">
      <alignment horizontal="center" vertical="center"/>
      <protection locked="0"/>
    </xf>
    <xf numFmtId="0" fontId="48" fillId="30" borderId="41" xfId="0" applyFont="1" applyFill="1" applyBorder="1" applyAlignment="1">
      <alignment horizontal="left" vertical="center" wrapText="1"/>
    </xf>
    <xf numFmtId="1" fontId="25" fillId="29" borderId="22" xfId="0" applyNumberFormat="1" applyFont="1" applyFill="1" applyBorder="1" applyAlignment="1" applyProtection="1">
      <alignment horizontal="center" vertical="center"/>
      <protection locked="0"/>
    </xf>
    <xf numFmtId="1" fontId="25" fillId="29" borderId="52" xfId="0" applyNumberFormat="1" applyFont="1" applyFill="1" applyBorder="1" applyAlignment="1" applyProtection="1">
      <alignment horizontal="center" vertical="center"/>
      <protection locked="0"/>
    </xf>
    <xf numFmtId="1" fontId="25" fillId="29" borderId="65" xfId="0" applyNumberFormat="1" applyFont="1" applyFill="1" applyBorder="1" applyAlignment="1" applyProtection="1">
      <alignment horizontal="center" vertical="center"/>
      <protection/>
    </xf>
    <xf numFmtId="0" fontId="71" fillId="29" borderId="20" xfId="0" applyFont="1" applyFill="1" applyBorder="1" applyAlignment="1">
      <alignment horizontal="center" vertical="center"/>
    </xf>
    <xf numFmtId="0" fontId="48" fillId="29" borderId="15" xfId="0" applyFont="1" applyFill="1" applyBorder="1" applyAlignment="1" applyProtection="1">
      <alignment horizontal="left" vertical="center"/>
      <protection/>
    </xf>
    <xf numFmtId="0" fontId="25" fillId="29" borderId="49" xfId="0" applyFont="1" applyFill="1" applyBorder="1" applyAlignment="1" applyProtection="1">
      <alignment horizontal="center" vertical="center"/>
      <protection/>
    </xf>
    <xf numFmtId="0" fontId="25" fillId="29" borderId="50" xfId="0" applyFont="1" applyFill="1" applyBorder="1" applyAlignment="1" applyProtection="1">
      <alignment horizontal="center" vertical="center"/>
      <protection/>
    </xf>
    <xf numFmtId="0" fontId="25" fillId="29" borderId="51" xfId="0" applyFont="1" applyFill="1" applyBorder="1" applyAlignment="1" applyProtection="1">
      <alignment horizontal="center" vertical="center"/>
      <protection/>
    </xf>
    <xf numFmtId="1" fontId="25" fillId="29" borderId="42" xfId="0" applyNumberFormat="1" applyFont="1" applyFill="1" applyBorder="1" applyAlignment="1" applyProtection="1">
      <alignment horizontal="center" vertical="center"/>
      <protection locked="0"/>
    </xf>
    <xf numFmtId="1" fontId="25" fillId="29" borderId="50" xfId="0" applyNumberFormat="1" applyFont="1" applyFill="1" applyBorder="1" applyAlignment="1" applyProtection="1">
      <alignment horizontal="center" vertical="center"/>
      <protection locked="0"/>
    </xf>
    <xf numFmtId="1" fontId="25" fillId="29" borderId="51" xfId="0" applyNumberFormat="1" applyFont="1" applyFill="1" applyBorder="1" applyAlignment="1" applyProtection="1">
      <alignment horizontal="center" vertical="center"/>
      <protection locked="0"/>
    </xf>
    <xf numFmtId="1" fontId="25" fillId="29" borderId="66" xfId="0" applyNumberFormat="1" applyFont="1" applyFill="1" applyBorder="1" applyAlignment="1" applyProtection="1">
      <alignment horizontal="center" vertical="center"/>
      <protection/>
    </xf>
    <xf numFmtId="1" fontId="25" fillId="29" borderId="52" xfId="0" applyNumberFormat="1" applyFont="1" applyFill="1" applyBorder="1" applyAlignment="1" applyProtection="1">
      <alignment horizontal="center" vertical="center"/>
      <protection/>
    </xf>
    <xf numFmtId="1" fontId="25" fillId="29" borderId="35" xfId="0" applyNumberFormat="1" applyFont="1" applyFill="1" applyBorder="1" applyAlignment="1" applyProtection="1">
      <alignment horizontal="center" vertical="center"/>
      <protection/>
    </xf>
    <xf numFmtId="0" fontId="39" fillId="29" borderId="16" xfId="0" applyFont="1" applyFill="1" applyBorder="1" applyAlignment="1" applyProtection="1">
      <alignment horizontal="center" vertical="center"/>
      <protection/>
    </xf>
    <xf numFmtId="1" fontId="39" fillId="29" borderId="14" xfId="0" applyNumberFormat="1" applyFont="1" applyFill="1" applyBorder="1" applyAlignment="1" applyProtection="1">
      <alignment horizontal="center" vertical="center"/>
      <protection/>
    </xf>
    <xf numFmtId="1" fontId="39" fillId="29" borderId="17" xfId="0" applyNumberFormat="1" applyFont="1" applyFill="1" applyBorder="1" applyAlignment="1" applyProtection="1">
      <alignment horizontal="center" vertical="center"/>
      <protection/>
    </xf>
    <xf numFmtId="0" fontId="48" fillId="30" borderId="41" xfId="0" applyFont="1" applyFill="1" applyBorder="1" applyAlignment="1">
      <alignment vertical="top" wrapText="1"/>
    </xf>
    <xf numFmtId="0" fontId="38" fillId="29" borderId="67" xfId="0" applyFont="1" applyFill="1" applyBorder="1" applyAlignment="1">
      <alignment horizontal="center" vertical="center"/>
    </xf>
    <xf numFmtId="1" fontId="34" fillId="29" borderId="0" xfId="0" applyNumberFormat="1" applyFont="1" applyFill="1" applyAlignment="1">
      <alignment/>
    </xf>
    <xf numFmtId="49" fontId="38" fillId="29" borderId="54" xfId="68" applyNumberFormat="1" applyFont="1" applyFill="1" applyBorder="1" applyAlignment="1" applyProtection="1">
      <alignment horizontal="center" vertical="center" wrapText="1"/>
      <protection/>
    </xf>
    <xf numFmtId="1" fontId="48" fillId="29" borderId="32" xfId="68" applyNumberFormat="1" applyFont="1" applyFill="1" applyBorder="1" applyAlignment="1" applyProtection="1">
      <alignment horizontal="center" vertical="center" wrapText="1"/>
      <protection locked="0"/>
    </xf>
    <xf numFmtId="1" fontId="48" fillId="29" borderId="32" xfId="68" applyNumberFormat="1" applyFont="1" applyFill="1" applyBorder="1" applyAlignment="1" applyProtection="1">
      <alignment horizontal="center" vertical="center" wrapText="1"/>
      <protection/>
    </xf>
    <xf numFmtId="1" fontId="48" fillId="29" borderId="32" xfId="0" applyNumberFormat="1" applyFont="1" applyFill="1" applyBorder="1" applyAlignment="1" applyProtection="1">
      <alignment horizontal="center" vertical="center"/>
      <protection/>
    </xf>
    <xf numFmtId="1" fontId="48" fillId="29" borderId="16" xfId="0" applyNumberFormat="1" applyFont="1" applyFill="1" applyBorder="1" applyAlignment="1" applyProtection="1">
      <alignment horizontal="center" vertical="center"/>
      <protection/>
    </xf>
    <xf numFmtId="0" fontId="48" fillId="29" borderId="44" xfId="68" applyNumberFormat="1" applyFont="1" applyFill="1" applyBorder="1" applyAlignment="1" applyProtection="1">
      <alignment horizontal="center" vertical="center" wrapText="1"/>
      <protection/>
    </xf>
    <xf numFmtId="0" fontId="48" fillId="29" borderId="29" xfId="68" applyNumberFormat="1" applyFont="1" applyFill="1" applyBorder="1" applyAlignment="1" applyProtection="1">
      <alignment horizontal="center" vertical="center" wrapText="1"/>
      <protection/>
    </xf>
    <xf numFmtId="0" fontId="48" fillId="29" borderId="13" xfId="68" applyNumberFormat="1" applyFont="1" applyFill="1" applyBorder="1" applyAlignment="1" applyProtection="1">
      <alignment horizontal="center" vertical="center" wrapText="1"/>
      <protection/>
    </xf>
    <xf numFmtId="0" fontId="38" fillId="29" borderId="47" xfId="0" applyNumberFormat="1" applyFont="1" applyFill="1" applyBorder="1" applyAlignment="1">
      <alignment horizontal="center" vertical="center"/>
    </xf>
    <xf numFmtId="0" fontId="38" fillId="30" borderId="13" xfId="0" applyFont="1" applyFill="1" applyBorder="1" applyAlignment="1">
      <alignment horizontal="center" vertical="center"/>
    </xf>
    <xf numFmtId="1" fontId="25" fillId="29" borderId="30" xfId="0" applyNumberFormat="1" applyFont="1" applyFill="1" applyBorder="1" applyAlignment="1" applyProtection="1">
      <alignment horizontal="center" vertical="center"/>
      <protection/>
    </xf>
    <xf numFmtId="1" fontId="25" fillId="29" borderId="63" xfId="0" applyNumberFormat="1" applyFont="1" applyFill="1" applyBorder="1" applyAlignment="1" applyProtection="1">
      <alignment horizontal="center" vertical="center"/>
      <protection/>
    </xf>
    <xf numFmtId="0" fontId="3" fillId="29" borderId="68" xfId="0" applyFont="1" applyFill="1" applyBorder="1" applyAlignment="1" applyProtection="1">
      <alignment horizontal="center" vertical="center"/>
      <protection/>
    </xf>
    <xf numFmtId="1" fontId="39" fillId="29" borderId="60" xfId="0" applyNumberFormat="1" applyFont="1" applyFill="1" applyBorder="1" applyAlignment="1" applyProtection="1">
      <alignment horizontal="center" vertical="center"/>
      <protection/>
    </xf>
    <xf numFmtId="1" fontId="25" fillId="29" borderId="30" xfId="0" applyNumberFormat="1" applyFont="1" applyFill="1" applyBorder="1" applyAlignment="1" applyProtection="1">
      <alignment horizontal="center" vertical="center"/>
      <protection/>
    </xf>
    <xf numFmtId="1" fontId="25" fillId="29" borderId="44" xfId="0" applyNumberFormat="1" applyFont="1" applyFill="1" applyBorder="1" applyAlignment="1" applyProtection="1">
      <alignment horizontal="center" vertical="center"/>
      <protection locked="0"/>
    </xf>
    <xf numFmtId="1" fontId="25" fillId="29" borderId="21" xfId="0" applyNumberFormat="1" applyFont="1" applyFill="1" applyBorder="1" applyAlignment="1" applyProtection="1">
      <alignment horizontal="center" vertical="center"/>
      <protection locked="0"/>
    </xf>
    <xf numFmtId="1" fontId="25" fillId="29" borderId="29" xfId="0" applyNumberFormat="1" applyFont="1" applyFill="1" applyBorder="1" applyAlignment="1" applyProtection="1">
      <alignment horizontal="center" vertical="center"/>
      <protection locked="0"/>
    </xf>
    <xf numFmtId="1" fontId="25" fillId="29" borderId="43" xfId="0" applyNumberFormat="1" applyFont="1" applyFill="1" applyBorder="1" applyAlignment="1" applyProtection="1">
      <alignment horizontal="center" vertical="center"/>
      <protection locked="0"/>
    </xf>
    <xf numFmtId="0" fontId="2" fillId="29" borderId="65" xfId="67" applyFont="1" applyFill="1" applyBorder="1" applyAlignment="1" applyProtection="1">
      <alignment horizontal="center" vertical="center"/>
      <protection/>
    </xf>
    <xf numFmtId="0" fontId="2" fillId="29" borderId="27" xfId="67" applyFont="1" applyFill="1" applyBorder="1" applyAlignment="1" applyProtection="1">
      <alignment horizontal="center" vertical="center"/>
      <protection/>
    </xf>
    <xf numFmtId="0" fontId="2" fillId="29" borderId="38" xfId="67" applyFont="1" applyFill="1" applyBorder="1" applyAlignment="1" applyProtection="1">
      <alignment horizontal="center" vertical="center"/>
      <protection/>
    </xf>
    <xf numFmtId="0" fontId="2" fillId="29" borderId="22" xfId="67" applyFont="1" applyFill="1" applyBorder="1" applyAlignment="1" applyProtection="1">
      <alignment horizontal="center" vertical="center"/>
      <protection/>
    </xf>
    <xf numFmtId="0" fontId="2" fillId="29" borderId="30" xfId="67" applyFont="1" applyFill="1" applyBorder="1" applyAlignment="1" applyProtection="1">
      <alignment horizontal="center" vertical="center"/>
      <protection/>
    </xf>
    <xf numFmtId="0" fontId="2" fillId="29" borderId="35" xfId="67" applyFont="1" applyFill="1" applyBorder="1" applyAlignment="1" applyProtection="1">
      <alignment horizontal="center" vertical="center"/>
      <protection/>
    </xf>
    <xf numFmtId="0" fontId="2" fillId="29" borderId="14" xfId="67" applyFont="1" applyFill="1" applyBorder="1" applyAlignment="1" applyProtection="1">
      <alignment horizontal="center" vertical="center"/>
      <protection/>
    </xf>
    <xf numFmtId="0" fontId="2" fillId="29" borderId="69" xfId="67" applyFont="1" applyFill="1" applyBorder="1" applyAlignment="1" applyProtection="1">
      <alignment horizontal="center" vertical="center"/>
      <protection/>
    </xf>
    <xf numFmtId="0" fontId="2" fillId="29" borderId="70" xfId="67" applyFont="1" applyFill="1" applyBorder="1" applyAlignment="1" applyProtection="1">
      <alignment horizontal="center" vertical="center"/>
      <protection/>
    </xf>
    <xf numFmtId="0" fontId="48" fillId="29" borderId="65" xfId="68" applyNumberFormat="1" applyFont="1" applyFill="1" applyBorder="1" applyAlignment="1" applyProtection="1">
      <alignment horizontal="center" vertical="center" wrapText="1"/>
      <protection/>
    </xf>
    <xf numFmtId="0" fontId="48" fillId="29" borderId="27" xfId="68" applyNumberFormat="1" applyFont="1" applyFill="1" applyBorder="1" applyAlignment="1" applyProtection="1">
      <alignment horizontal="center" vertical="center" wrapText="1"/>
      <protection/>
    </xf>
    <xf numFmtId="0" fontId="38" fillId="30" borderId="22" xfId="0" applyFont="1" applyFill="1" applyBorder="1" applyAlignment="1">
      <alignment horizontal="center" vertical="center"/>
    </xf>
    <xf numFmtId="0" fontId="48" fillId="29" borderId="48" xfId="0" applyFont="1" applyFill="1" applyBorder="1" applyAlignment="1">
      <alignment vertical="top" wrapText="1"/>
    </xf>
    <xf numFmtId="0" fontId="48" fillId="29" borderId="13" xfId="0" applyFont="1" applyFill="1" applyBorder="1" applyAlignment="1" applyProtection="1">
      <alignment horizontal="center" vertical="center"/>
      <protection locked="0"/>
    </xf>
    <xf numFmtId="1" fontId="48" fillId="0" borderId="22" xfId="0" applyNumberFormat="1" applyFont="1" applyFill="1" applyBorder="1" applyAlignment="1" applyProtection="1">
      <alignment horizontal="center" vertical="center"/>
      <protection/>
    </xf>
    <xf numFmtId="1" fontId="48" fillId="0" borderId="13" xfId="0" applyNumberFormat="1" applyFont="1" applyFill="1" applyBorder="1" applyAlignment="1" applyProtection="1">
      <alignment horizontal="center" vertical="center"/>
      <protection/>
    </xf>
    <xf numFmtId="1" fontId="25" fillId="29" borderId="13" xfId="0" applyNumberFormat="1" applyFont="1" applyFill="1" applyBorder="1" applyAlignment="1">
      <alignment horizontal="center" vertical="center"/>
    </xf>
    <xf numFmtId="0" fontId="71" fillId="30" borderId="20" xfId="0" applyFont="1" applyFill="1" applyBorder="1" applyAlignment="1">
      <alignment horizontal="center" vertical="center"/>
    </xf>
    <xf numFmtId="0" fontId="25" fillId="29" borderId="71" xfId="0" applyFont="1" applyFill="1" applyBorder="1" applyAlignment="1">
      <alignment horizontal="center" vertical="center"/>
    </xf>
    <xf numFmtId="0" fontId="1" fillId="29" borderId="0" xfId="67" applyFont="1" applyFill="1" applyBorder="1" applyAlignment="1" applyProtection="1">
      <alignment horizontal="center" wrapText="1"/>
      <protection locked="0"/>
    </xf>
    <xf numFmtId="1" fontId="25" fillId="29" borderId="30" xfId="0" applyNumberFormat="1" applyFont="1" applyFill="1" applyBorder="1" applyAlignment="1" applyProtection="1">
      <alignment horizontal="center" vertical="center"/>
      <protection/>
    </xf>
    <xf numFmtId="1" fontId="38" fillId="29" borderId="22" xfId="0" applyNumberFormat="1" applyFont="1" applyFill="1" applyBorder="1" applyAlignment="1" applyProtection="1">
      <alignment horizontal="center" vertical="center"/>
      <protection locked="0"/>
    </xf>
    <xf numFmtId="1" fontId="38" fillId="29" borderId="13" xfId="0" applyNumberFormat="1" applyFont="1" applyFill="1" applyBorder="1" applyAlignment="1" applyProtection="1">
      <alignment horizontal="center" vertical="center"/>
      <protection locked="0"/>
    </xf>
    <xf numFmtId="1" fontId="38" fillId="29" borderId="15" xfId="0" applyNumberFormat="1" applyFont="1" applyFill="1" applyBorder="1" applyAlignment="1" applyProtection="1">
      <alignment horizontal="center" vertical="center"/>
      <protection locked="0"/>
    </xf>
    <xf numFmtId="1" fontId="38" fillId="29" borderId="66" xfId="0" applyNumberFormat="1" applyFont="1" applyFill="1" applyBorder="1" applyAlignment="1" applyProtection="1">
      <alignment horizontal="center" vertical="center"/>
      <protection locked="0"/>
    </xf>
    <xf numFmtId="1" fontId="38" fillId="29" borderId="20" xfId="0" applyNumberFormat="1" applyFont="1" applyFill="1" applyBorder="1" applyAlignment="1" applyProtection="1">
      <alignment horizontal="center" vertical="center"/>
      <protection locked="0"/>
    </xf>
    <xf numFmtId="1" fontId="38" fillId="29" borderId="52" xfId="0" applyNumberFormat="1" applyFont="1" applyFill="1" applyBorder="1" applyAlignment="1" applyProtection="1">
      <alignment horizontal="center" vertical="center"/>
      <protection locked="0"/>
    </xf>
    <xf numFmtId="1" fontId="48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48" fillId="0" borderId="41" xfId="68" applyFont="1" applyFill="1" applyBorder="1" applyAlignment="1">
      <alignment horizontal="left" vertical="top" wrapText="1"/>
      <protection/>
    </xf>
    <xf numFmtId="0" fontId="48" fillId="0" borderId="22" xfId="68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 applyProtection="1">
      <alignment horizontal="left" vertical="center" wrapText="1"/>
      <protection/>
    </xf>
    <xf numFmtId="1" fontId="25" fillId="29" borderId="35" xfId="0" applyNumberFormat="1" applyFont="1" applyFill="1" applyBorder="1" applyAlignment="1" applyProtection="1">
      <alignment horizontal="center" vertical="center"/>
      <protection/>
    </xf>
    <xf numFmtId="1" fontId="25" fillId="29" borderId="66" xfId="0" applyNumberFormat="1" applyFont="1" applyFill="1" applyBorder="1" applyAlignment="1" applyProtection="1">
      <alignment horizontal="center" vertical="center"/>
      <protection/>
    </xf>
    <xf numFmtId="1" fontId="25" fillId="29" borderId="63" xfId="0" applyNumberFormat="1" applyFont="1" applyFill="1" applyBorder="1" applyAlignment="1" applyProtection="1">
      <alignment horizontal="center" vertical="center"/>
      <protection/>
    </xf>
    <xf numFmtId="1" fontId="25" fillId="29" borderId="20" xfId="0" applyNumberFormat="1" applyFont="1" applyFill="1" applyBorder="1" applyAlignment="1" applyProtection="1">
      <alignment horizontal="center" vertical="center"/>
      <protection/>
    </xf>
    <xf numFmtId="1" fontId="25" fillId="29" borderId="30" xfId="0" applyNumberFormat="1" applyFont="1" applyFill="1" applyBorder="1" applyAlignment="1" applyProtection="1">
      <alignment horizontal="center" vertical="center"/>
      <protection/>
    </xf>
    <xf numFmtId="1" fontId="25" fillId="29" borderId="50" xfId="0" applyNumberFormat="1" applyFont="1" applyFill="1" applyBorder="1" applyAlignment="1" applyProtection="1">
      <alignment horizontal="center" vertical="center"/>
      <protection locked="0"/>
    </xf>
    <xf numFmtId="1" fontId="25" fillId="29" borderId="51" xfId="0" applyNumberFormat="1" applyFont="1" applyFill="1" applyBorder="1" applyAlignment="1" applyProtection="1">
      <alignment horizontal="center" vertical="center"/>
      <protection locked="0"/>
    </xf>
    <xf numFmtId="1" fontId="25" fillId="29" borderId="42" xfId="0" applyNumberFormat="1" applyFont="1" applyFill="1" applyBorder="1" applyAlignment="1" applyProtection="1">
      <alignment horizontal="center" vertical="center"/>
      <protection locked="0"/>
    </xf>
    <xf numFmtId="1" fontId="25" fillId="29" borderId="20" xfId="0" applyNumberFormat="1" applyFont="1" applyFill="1" applyBorder="1" applyAlignment="1" applyProtection="1">
      <alignment horizontal="center" vertical="center"/>
      <protection/>
    </xf>
    <xf numFmtId="1" fontId="25" fillId="29" borderId="52" xfId="0" applyNumberFormat="1" applyFont="1" applyFill="1" applyBorder="1" applyAlignment="1" applyProtection="1">
      <alignment horizontal="center" vertical="center"/>
      <protection/>
    </xf>
    <xf numFmtId="1" fontId="25" fillId="29" borderId="66" xfId="0" applyNumberFormat="1" applyFont="1" applyFill="1" applyBorder="1" applyAlignment="1" applyProtection="1">
      <alignment horizontal="center" vertical="center"/>
      <protection/>
    </xf>
    <xf numFmtId="1" fontId="25" fillId="29" borderId="30" xfId="0" applyNumberFormat="1" applyFont="1" applyFill="1" applyBorder="1" applyAlignment="1" applyProtection="1">
      <alignment horizontal="center" vertical="center"/>
      <protection/>
    </xf>
    <xf numFmtId="1" fontId="25" fillId="30" borderId="49" xfId="0" applyNumberFormat="1" applyFont="1" applyFill="1" applyBorder="1" applyAlignment="1" applyProtection="1">
      <alignment horizontal="center" vertical="center"/>
      <protection locked="0"/>
    </xf>
    <xf numFmtId="1" fontId="25" fillId="30" borderId="50" xfId="0" applyNumberFormat="1" applyFont="1" applyFill="1" applyBorder="1" applyAlignment="1" applyProtection="1">
      <alignment horizontal="center" vertical="center"/>
      <protection locked="0"/>
    </xf>
    <xf numFmtId="1" fontId="25" fillId="30" borderId="51" xfId="0" applyNumberFormat="1" applyFont="1" applyFill="1" applyBorder="1" applyAlignment="1" applyProtection="1">
      <alignment horizontal="center" vertical="center"/>
      <protection locked="0"/>
    </xf>
    <xf numFmtId="1" fontId="25" fillId="30" borderId="42" xfId="0" applyNumberFormat="1" applyFont="1" applyFill="1" applyBorder="1" applyAlignment="1" applyProtection="1">
      <alignment horizontal="center" vertical="center"/>
      <protection locked="0"/>
    </xf>
    <xf numFmtId="0" fontId="25" fillId="30" borderId="52" xfId="0" applyFont="1" applyFill="1" applyBorder="1" applyAlignment="1">
      <alignment horizontal="center" vertical="center"/>
    </xf>
    <xf numFmtId="1" fontId="25" fillId="29" borderId="50" xfId="0" applyNumberFormat="1" applyFont="1" applyFill="1" applyBorder="1" applyAlignment="1" applyProtection="1">
      <alignment horizontal="center" vertical="center"/>
      <protection locked="0"/>
    </xf>
    <xf numFmtId="1" fontId="25" fillId="29" borderId="21" xfId="0" applyNumberFormat="1" applyFont="1" applyFill="1" applyBorder="1" applyAlignment="1" applyProtection="1">
      <alignment horizontal="center" vertical="center"/>
      <protection locked="0"/>
    </xf>
    <xf numFmtId="1" fontId="25" fillId="29" borderId="51" xfId="0" applyNumberFormat="1" applyFont="1" applyFill="1" applyBorder="1" applyAlignment="1" applyProtection="1">
      <alignment horizontal="center" vertical="center"/>
      <protection locked="0"/>
    </xf>
    <xf numFmtId="1" fontId="25" fillId="29" borderId="29" xfId="0" applyNumberFormat="1" applyFont="1" applyFill="1" applyBorder="1" applyAlignment="1" applyProtection="1">
      <alignment horizontal="center" vertical="center"/>
      <protection locked="0"/>
    </xf>
    <xf numFmtId="0" fontId="25" fillId="29" borderId="52" xfId="0" applyFont="1" applyFill="1" applyBorder="1" applyAlignment="1" applyProtection="1">
      <alignment horizontal="center" vertical="center"/>
      <protection/>
    </xf>
    <xf numFmtId="1" fontId="25" fillId="29" borderId="49" xfId="0" applyNumberFormat="1" applyFont="1" applyFill="1" applyBorder="1" applyAlignment="1" applyProtection="1">
      <alignment horizontal="center" vertical="center"/>
      <protection locked="0"/>
    </xf>
    <xf numFmtId="1" fontId="25" fillId="29" borderId="44" xfId="0" applyNumberFormat="1" applyFont="1" applyFill="1" applyBorder="1" applyAlignment="1" applyProtection="1">
      <alignment horizontal="center" vertical="center"/>
      <protection locked="0"/>
    </xf>
    <xf numFmtId="1" fontId="25" fillId="29" borderId="42" xfId="0" applyNumberFormat="1" applyFont="1" applyFill="1" applyBorder="1" applyAlignment="1" applyProtection="1">
      <alignment horizontal="center" vertical="center"/>
      <protection locked="0"/>
    </xf>
    <xf numFmtId="1" fontId="25" fillId="29" borderId="43" xfId="0" applyNumberFormat="1" applyFont="1" applyFill="1" applyBorder="1" applyAlignment="1" applyProtection="1">
      <alignment horizontal="center" vertical="center"/>
      <protection locked="0"/>
    </xf>
    <xf numFmtId="0" fontId="48" fillId="30" borderId="31" xfId="0" applyFont="1" applyFill="1" applyBorder="1" applyAlignment="1">
      <alignment horizontal="left" vertical="center" wrapText="1"/>
    </xf>
    <xf numFmtId="0" fontId="45" fillId="29" borderId="0" xfId="0" applyFont="1" applyFill="1" applyAlignment="1" applyProtection="1">
      <alignment horizontal="center" vertical="center"/>
      <protection/>
    </xf>
    <xf numFmtId="0" fontId="23" fillId="0" borderId="0" xfId="67" applyFont="1" applyFill="1" applyAlignment="1" applyProtection="1">
      <alignment horizontal="left" vertical="top" wrapText="1"/>
      <protection/>
    </xf>
    <xf numFmtId="0" fontId="30" fillId="0" borderId="14" xfId="67" applyNumberFormat="1" applyFont="1" applyFill="1" applyBorder="1" applyAlignment="1" applyProtection="1">
      <alignment horizontal="center" vertical="center"/>
      <protection/>
    </xf>
    <xf numFmtId="0" fontId="30" fillId="0" borderId="17" xfId="67" applyNumberFormat="1" applyFont="1" applyFill="1" applyBorder="1" applyAlignment="1" applyProtection="1">
      <alignment horizontal="center" vertical="center"/>
      <protection/>
    </xf>
    <xf numFmtId="0" fontId="30" fillId="0" borderId="17" xfId="67" applyFont="1" applyFill="1" applyBorder="1" applyAlignment="1" applyProtection="1">
      <alignment horizontal="center" vertical="center"/>
      <protection/>
    </xf>
    <xf numFmtId="0" fontId="30" fillId="0" borderId="18" xfId="67" applyFont="1" applyFill="1" applyBorder="1" applyAlignment="1" applyProtection="1">
      <alignment horizontal="center" vertical="center"/>
      <protection/>
    </xf>
    <xf numFmtId="0" fontId="30" fillId="0" borderId="14" xfId="67" applyFont="1" applyFill="1" applyBorder="1" applyAlignment="1" applyProtection="1">
      <alignment horizontal="center" vertical="center"/>
      <protection/>
    </xf>
    <xf numFmtId="0" fontId="30" fillId="0" borderId="26" xfId="67" applyFont="1" applyFill="1" applyBorder="1" applyAlignment="1" applyProtection="1">
      <alignment horizontal="center" vertical="center"/>
      <protection/>
    </xf>
    <xf numFmtId="0" fontId="28" fillId="31" borderId="17" xfId="67" applyFont="1" applyFill="1" applyBorder="1" applyAlignment="1" applyProtection="1">
      <alignment horizontal="center" vertical="center"/>
      <protection locked="0"/>
    </xf>
    <xf numFmtId="0" fontId="28" fillId="31" borderId="18" xfId="67" applyFont="1" applyFill="1" applyBorder="1" applyAlignment="1" applyProtection="1">
      <alignment horizontal="center" vertical="center"/>
      <protection locked="0"/>
    </xf>
    <xf numFmtId="0" fontId="28" fillId="31" borderId="14" xfId="67" applyFont="1" applyFill="1" applyBorder="1" applyAlignment="1" applyProtection="1">
      <alignment horizontal="center" vertical="center"/>
      <protection locked="0"/>
    </xf>
    <xf numFmtId="0" fontId="28" fillId="31" borderId="17" xfId="67" applyFont="1" applyFill="1" applyBorder="1" applyAlignment="1" applyProtection="1">
      <alignment horizontal="center" vertical="center"/>
      <protection/>
    </xf>
    <xf numFmtId="0" fontId="28" fillId="32" borderId="17" xfId="67" applyFont="1" applyFill="1" applyBorder="1" applyAlignment="1" applyProtection="1">
      <alignment horizontal="center" vertical="center"/>
      <protection/>
    </xf>
    <xf numFmtId="0" fontId="28" fillId="0" borderId="18" xfId="67" applyFont="1" applyFill="1" applyBorder="1" applyAlignment="1" applyProtection="1">
      <alignment horizontal="center" vertical="center"/>
      <protection/>
    </xf>
    <xf numFmtId="0" fontId="28" fillId="31" borderId="17" xfId="67" applyFont="1" applyFill="1" applyBorder="1" applyAlignment="1" applyProtection="1">
      <alignment horizontal="center" vertical="center" wrapText="1"/>
      <protection locked="0"/>
    </xf>
    <xf numFmtId="0" fontId="72" fillId="31" borderId="18" xfId="67" applyFont="1" applyFill="1" applyBorder="1" applyAlignment="1" applyProtection="1">
      <alignment horizontal="center" vertical="center" wrapText="1"/>
      <protection locked="0"/>
    </xf>
    <xf numFmtId="0" fontId="28" fillId="31" borderId="14" xfId="67" applyFont="1" applyFill="1" applyBorder="1" applyAlignment="1" applyProtection="1">
      <alignment horizontal="center" vertical="center" wrapText="1"/>
      <protection locked="0"/>
    </xf>
    <xf numFmtId="0" fontId="28" fillId="31" borderId="18" xfId="67" applyFont="1" applyFill="1" applyBorder="1" applyAlignment="1" applyProtection="1">
      <alignment horizontal="center" vertical="center" wrapText="1"/>
      <protection locked="0"/>
    </xf>
    <xf numFmtId="0" fontId="28" fillId="31" borderId="18" xfId="67" applyFont="1" applyFill="1" applyBorder="1" applyAlignment="1" applyProtection="1">
      <alignment horizontal="center" vertical="center" wrapText="1"/>
      <protection/>
    </xf>
    <xf numFmtId="0" fontId="28" fillId="31" borderId="14" xfId="67" applyFont="1" applyFill="1" applyBorder="1" applyAlignment="1" applyProtection="1">
      <alignment horizontal="center" vertical="center"/>
      <protection/>
    </xf>
    <xf numFmtId="0" fontId="28" fillId="32" borderId="18" xfId="67" applyFont="1" applyFill="1" applyBorder="1" applyAlignment="1" applyProtection="1">
      <alignment horizontal="center" vertical="center"/>
      <protection/>
    </xf>
    <xf numFmtId="0" fontId="28" fillId="0" borderId="14" xfId="67" applyFont="1" applyFill="1" applyBorder="1" applyAlignment="1" applyProtection="1">
      <alignment horizontal="center" vertical="center"/>
      <protection/>
    </xf>
    <xf numFmtId="0" fontId="28" fillId="0" borderId="17" xfId="67" applyFont="1" applyFill="1" applyBorder="1" applyAlignment="1" applyProtection="1">
      <alignment horizontal="center" vertical="center"/>
      <protection/>
    </xf>
    <xf numFmtId="0" fontId="72" fillId="29" borderId="14" xfId="67" applyFont="1" applyFill="1" applyBorder="1" applyAlignment="1" applyProtection="1">
      <alignment horizontal="center" vertical="center"/>
      <protection locked="0"/>
    </xf>
    <xf numFmtId="0" fontId="72" fillId="31" borderId="14" xfId="67" applyFont="1" applyFill="1" applyBorder="1" applyAlignment="1" applyProtection="1">
      <alignment horizontal="center" vertical="center"/>
      <protection locked="0"/>
    </xf>
    <xf numFmtId="0" fontId="28" fillId="32" borderId="14" xfId="67" applyFont="1" applyFill="1" applyBorder="1" applyAlignment="1" applyProtection="1">
      <alignment horizontal="center" vertical="center"/>
      <protection locked="0"/>
    </xf>
    <xf numFmtId="0" fontId="30" fillId="0" borderId="24" xfId="67" applyFont="1" applyFill="1" applyBorder="1" applyAlignment="1" applyProtection="1">
      <alignment horizontal="center" vertical="center"/>
      <protection/>
    </xf>
    <xf numFmtId="0" fontId="28" fillId="31" borderId="27" xfId="67" applyFont="1" applyFill="1" applyBorder="1" applyAlignment="1" applyProtection="1">
      <alignment horizontal="center" vertical="center"/>
      <protection locked="0"/>
    </xf>
    <xf numFmtId="0" fontId="28" fillId="0" borderId="38" xfId="67" applyFont="1" applyFill="1" applyBorder="1" applyAlignment="1" applyProtection="1">
      <alignment horizontal="center" vertical="center"/>
      <protection/>
    </xf>
    <xf numFmtId="0" fontId="28" fillId="0" borderId="65" xfId="67" applyFont="1" applyFill="1" applyBorder="1" applyAlignment="1" applyProtection="1">
      <alignment horizontal="center" vertical="center"/>
      <protection/>
    </xf>
    <xf numFmtId="0" fontId="28" fillId="0" borderId="27" xfId="67" applyFont="1" applyFill="1" applyBorder="1" applyAlignment="1" applyProtection="1">
      <alignment horizontal="center" vertical="center"/>
      <protection/>
    </xf>
    <xf numFmtId="0" fontId="73" fillId="31" borderId="17" xfId="67" applyFont="1" applyFill="1" applyBorder="1" applyAlignment="1" applyProtection="1">
      <alignment horizontal="center" vertical="center"/>
      <protection locked="0"/>
    </xf>
    <xf numFmtId="0" fontId="1" fillId="29" borderId="0" xfId="67" applyFont="1" applyFill="1" applyBorder="1" applyAlignment="1" applyProtection="1">
      <alignment horizontal="center" wrapText="1"/>
      <protection locked="0"/>
    </xf>
    <xf numFmtId="0" fontId="45" fillId="29" borderId="0" xfId="0" applyFont="1" applyFill="1" applyAlignment="1" applyProtection="1">
      <alignment horizontal="center" vertical="center"/>
      <protection/>
    </xf>
    <xf numFmtId="0" fontId="3" fillId="29" borderId="68" xfId="0" applyFont="1" applyFill="1" applyBorder="1" applyAlignment="1" applyProtection="1">
      <alignment horizontal="center" vertical="center"/>
      <protection/>
    </xf>
    <xf numFmtId="1" fontId="39" fillId="29" borderId="58" xfId="0" applyNumberFormat="1" applyFont="1" applyFill="1" applyBorder="1" applyAlignment="1" applyProtection="1">
      <alignment horizontal="center" vertical="center"/>
      <protection/>
    </xf>
    <xf numFmtId="1" fontId="39" fillId="29" borderId="60" xfId="0" applyNumberFormat="1" applyFont="1" applyFill="1" applyBorder="1" applyAlignment="1" applyProtection="1">
      <alignment horizontal="center" vertical="center"/>
      <protection/>
    </xf>
    <xf numFmtId="0" fontId="3" fillId="29" borderId="61" xfId="0" applyFont="1" applyFill="1" applyBorder="1" applyAlignment="1" applyProtection="1">
      <alignment horizontal="center" vertical="center"/>
      <protection/>
    </xf>
    <xf numFmtId="1" fontId="39" fillId="29" borderId="57" xfId="0" applyNumberFormat="1" applyFont="1" applyFill="1" applyBorder="1" applyAlignment="1" applyProtection="1">
      <alignment horizontal="center" vertical="center"/>
      <protection/>
    </xf>
    <xf numFmtId="0" fontId="38" fillId="29" borderId="0" xfId="0" applyFont="1" applyFill="1" applyBorder="1" applyAlignment="1" applyProtection="1">
      <alignment horizontal="center" vertical="center"/>
      <protection/>
    </xf>
    <xf numFmtId="1" fontId="48" fillId="29" borderId="13" xfId="68" applyNumberFormat="1" applyFont="1" applyFill="1" applyBorder="1" applyAlignment="1" applyProtection="1">
      <alignment horizontal="center" vertical="center" wrapText="1"/>
      <protection/>
    </xf>
    <xf numFmtId="0" fontId="48" fillId="29" borderId="0" xfId="68" applyFont="1" applyFill="1" applyBorder="1" applyAlignment="1" applyProtection="1">
      <alignment horizontal="left" vertical="center" wrapText="1"/>
      <protection/>
    </xf>
    <xf numFmtId="1" fontId="39" fillId="29" borderId="16" xfId="0" applyNumberFormat="1" applyFont="1" applyFill="1" applyBorder="1" applyAlignment="1" applyProtection="1">
      <alignment horizontal="center" vertical="center"/>
      <protection/>
    </xf>
    <xf numFmtId="1" fontId="39" fillId="29" borderId="59" xfId="0" applyNumberFormat="1" applyFont="1" applyFill="1" applyBorder="1" applyAlignment="1" applyProtection="1">
      <alignment horizontal="center" vertical="center"/>
      <protection/>
    </xf>
    <xf numFmtId="49" fontId="24" fillId="0" borderId="72" xfId="0" applyNumberFormat="1" applyFont="1" applyFill="1" applyBorder="1" applyAlignment="1">
      <alignment horizontal="center" vertical="center" wrapText="1"/>
    </xf>
    <xf numFmtId="0" fontId="25" fillId="0" borderId="73" xfId="68" applyFont="1" applyFill="1" applyBorder="1" applyAlignment="1">
      <alignment vertical="top" wrapText="1"/>
      <protection/>
    </xf>
    <xf numFmtId="1" fontId="25" fillId="0" borderId="64" xfId="0" applyNumberFormat="1" applyFont="1" applyFill="1" applyBorder="1" applyAlignment="1" applyProtection="1">
      <alignment horizontal="center" vertical="center"/>
      <protection locked="0"/>
    </xf>
    <xf numFmtId="1" fontId="25" fillId="0" borderId="74" xfId="0" applyNumberFormat="1" applyFont="1" applyFill="1" applyBorder="1" applyAlignment="1" applyProtection="1">
      <alignment horizontal="center" vertical="center"/>
      <protection locked="0"/>
    </xf>
    <xf numFmtId="1" fontId="25" fillId="0" borderId="75" xfId="0" applyNumberFormat="1" applyFont="1" applyFill="1" applyBorder="1" applyAlignment="1" applyProtection="1">
      <alignment horizontal="center" vertical="center"/>
      <protection locked="0"/>
    </xf>
    <xf numFmtId="1" fontId="25" fillId="0" borderId="76" xfId="0" applyNumberFormat="1" applyFont="1" applyFill="1" applyBorder="1" applyAlignment="1" applyProtection="1">
      <alignment horizontal="center" vertical="center"/>
      <protection locked="0"/>
    </xf>
    <xf numFmtId="1" fontId="25" fillId="0" borderId="38" xfId="0" applyNumberFormat="1" applyFont="1" applyFill="1" applyBorder="1" applyAlignment="1" applyProtection="1">
      <alignment horizontal="center" vertical="center"/>
      <protection locked="0"/>
    </xf>
    <xf numFmtId="1" fontId="25" fillId="0" borderId="51" xfId="0" applyNumberFormat="1" applyFont="1" applyFill="1" applyBorder="1" applyAlignment="1">
      <alignment horizontal="center" vertical="center"/>
    </xf>
    <xf numFmtId="1" fontId="74" fillId="0" borderId="77" xfId="0" applyNumberFormat="1" applyFont="1" applyFill="1" applyBorder="1" applyAlignment="1" applyProtection="1">
      <alignment horizontal="center" vertical="center"/>
      <protection/>
    </xf>
    <xf numFmtId="1" fontId="25" fillId="0" borderId="77" xfId="0" applyNumberFormat="1" applyFont="1" applyFill="1" applyBorder="1" applyAlignment="1" applyProtection="1">
      <alignment horizontal="center" vertical="center"/>
      <protection/>
    </xf>
    <xf numFmtId="0" fontId="25" fillId="0" borderId="20" xfId="0" applyNumberFormat="1" applyFont="1" applyFill="1" applyBorder="1" applyAlignment="1">
      <alignment horizontal="center" vertical="center"/>
    </xf>
    <xf numFmtId="1" fontId="25" fillId="0" borderId="78" xfId="0" applyNumberFormat="1" applyFont="1" applyFill="1" applyBorder="1" applyAlignment="1" applyProtection="1">
      <alignment horizontal="center" vertical="center"/>
      <protection/>
    </xf>
    <xf numFmtId="0" fontId="38" fillId="0" borderId="66" xfId="0" applyNumberFormat="1" applyFont="1" applyFill="1" applyBorder="1" applyAlignment="1">
      <alignment horizontal="center" vertical="center"/>
    </xf>
    <xf numFmtId="0" fontId="38" fillId="0" borderId="20" xfId="0" applyNumberFormat="1" applyFont="1" applyFill="1" applyBorder="1" applyAlignment="1">
      <alignment horizontal="center" vertical="center"/>
    </xf>
    <xf numFmtId="0" fontId="38" fillId="0" borderId="52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0" fontId="25" fillId="0" borderId="65" xfId="0" applyFont="1" applyFill="1" applyBorder="1" applyAlignment="1">
      <alignment horizontal="center" vertical="center"/>
    </xf>
    <xf numFmtId="1" fontId="48" fillId="0" borderId="38" xfId="0" applyNumberFormat="1" applyFont="1" applyFill="1" applyBorder="1" applyAlignment="1" applyProtection="1">
      <alignment horizontal="left" vertical="center" wrapText="1"/>
      <protection/>
    </xf>
    <xf numFmtId="1" fontId="25" fillId="0" borderId="74" xfId="0" applyNumberFormat="1" applyFont="1" applyFill="1" applyBorder="1" applyAlignment="1" applyProtection="1">
      <alignment horizontal="center" vertical="center"/>
      <protection/>
    </xf>
    <xf numFmtId="1" fontId="25" fillId="0" borderId="75" xfId="0" applyNumberFormat="1" applyFont="1" applyFill="1" applyBorder="1" applyAlignment="1" applyProtection="1">
      <alignment horizontal="center" vertical="center"/>
      <protection/>
    </xf>
    <xf numFmtId="1" fontId="25" fillId="0" borderId="76" xfId="0" applyNumberFormat="1" applyFont="1" applyFill="1" applyBorder="1" applyAlignment="1" applyProtection="1">
      <alignment horizontal="center" vertical="center"/>
      <protection/>
    </xf>
    <xf numFmtId="1" fontId="25" fillId="0" borderId="38" xfId="0" applyNumberFormat="1" applyFont="1" applyFill="1" applyBorder="1" applyAlignment="1" applyProtection="1">
      <alignment horizontal="center" vertical="center"/>
      <protection/>
    </xf>
    <xf numFmtId="1" fontId="25" fillId="0" borderId="24" xfId="0" applyNumberFormat="1" applyFont="1" applyFill="1" applyBorder="1" applyAlignment="1" applyProtection="1">
      <alignment horizontal="center" vertical="center"/>
      <protection/>
    </xf>
    <xf numFmtId="1" fontId="25" fillId="0" borderId="47" xfId="0" applyNumberFormat="1" applyFont="1" applyFill="1" applyBorder="1" applyAlignment="1" applyProtection="1">
      <alignment horizontal="center" vertical="center"/>
      <protection/>
    </xf>
    <xf numFmtId="1" fontId="25" fillId="0" borderId="13" xfId="0" applyNumberFormat="1" applyFont="1" applyFill="1" applyBorder="1" applyAlignment="1" applyProtection="1">
      <alignment horizontal="center" vertical="center"/>
      <protection/>
    </xf>
    <xf numFmtId="1" fontId="25" fillId="0" borderId="27" xfId="0" applyNumberFormat="1" applyFont="1" applyFill="1" applyBorder="1" applyAlignment="1" applyProtection="1">
      <alignment horizontal="center" vertical="center"/>
      <protection/>
    </xf>
    <xf numFmtId="1" fontId="25" fillId="0" borderId="15" xfId="0" applyNumberFormat="1" applyFont="1" applyFill="1" applyBorder="1" applyAlignment="1" applyProtection="1">
      <alignment horizontal="center" vertical="center"/>
      <protection/>
    </xf>
    <xf numFmtId="1" fontId="25" fillId="0" borderId="6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49" fontId="24" fillId="0" borderId="25" xfId="0" applyNumberFormat="1" applyFont="1" applyFill="1" applyBorder="1" applyAlignment="1">
      <alignment horizontal="center" vertical="center" wrapText="1"/>
    </xf>
    <xf numFmtId="0" fontId="75" fillId="0" borderId="41" xfId="0" applyFont="1" applyFill="1" applyBorder="1" applyAlignment="1">
      <alignment horizontal="left" vertical="center" wrapText="1"/>
    </xf>
    <xf numFmtId="1" fontId="25" fillId="0" borderId="46" xfId="0" applyNumberFormat="1" applyFont="1" applyFill="1" applyBorder="1" applyAlignment="1" applyProtection="1">
      <alignment horizontal="center" vertical="center"/>
      <protection locked="0"/>
    </xf>
    <xf numFmtId="1" fontId="25" fillId="0" borderId="28" xfId="0" applyNumberFormat="1" applyFont="1" applyFill="1" applyBorder="1" applyAlignment="1" applyProtection="1">
      <alignment horizontal="center" vertical="center"/>
      <protection locked="0"/>
    </xf>
    <xf numFmtId="1" fontId="25" fillId="0" borderId="47" xfId="0" applyNumberFormat="1" applyFont="1" applyFill="1" applyBorder="1" applyAlignment="1" applyProtection="1">
      <alignment horizontal="center" vertical="center"/>
      <protection locked="0"/>
    </xf>
    <xf numFmtId="1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1" fontId="25" fillId="0" borderId="29" xfId="0" applyNumberFormat="1" applyFont="1" applyFill="1" applyBorder="1" applyAlignment="1">
      <alignment horizontal="center" vertical="center"/>
    </xf>
    <xf numFmtId="1" fontId="25" fillId="0" borderId="30" xfId="0" applyNumberFormat="1" applyFont="1" applyFill="1" applyBorder="1" applyAlignment="1" applyProtection="1">
      <alignment horizontal="center" vertical="center"/>
      <protection/>
    </xf>
    <xf numFmtId="0" fontId="25" fillId="0" borderId="13" xfId="0" applyNumberFormat="1" applyFont="1" applyFill="1" applyBorder="1" applyAlignment="1">
      <alignment horizontal="center" vertical="center"/>
    </xf>
    <xf numFmtId="1" fontId="25" fillId="0" borderId="43" xfId="0" applyNumberFormat="1" applyFont="1" applyFill="1" applyBorder="1" applyAlignment="1" applyProtection="1">
      <alignment horizontal="center" vertical="center"/>
      <protection/>
    </xf>
    <xf numFmtId="0" fontId="38" fillId="0" borderId="22" xfId="0" applyNumberFormat="1" applyFont="1" applyFill="1" applyBorder="1" applyAlignment="1">
      <alignment horizontal="center" vertical="center"/>
    </xf>
    <xf numFmtId="0" fontId="38" fillId="0" borderId="13" xfId="0" applyNumberFormat="1" applyFont="1" applyFill="1" applyBorder="1" applyAlignment="1">
      <alignment horizontal="center" vertical="center"/>
    </xf>
    <xf numFmtId="0" fontId="38" fillId="0" borderId="47" xfId="0" applyNumberFormat="1" applyFont="1" applyFill="1" applyBorder="1" applyAlignment="1">
      <alignment horizontal="center" vertical="center"/>
    </xf>
    <xf numFmtId="0" fontId="38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29" borderId="0" xfId="0" applyFont="1" applyFill="1" applyAlignment="1" applyProtection="1">
      <alignment/>
      <protection/>
    </xf>
    <xf numFmtId="0" fontId="0" fillId="29" borderId="0" xfId="0" applyFont="1" applyFill="1" applyBorder="1" applyAlignment="1" applyProtection="1">
      <alignment/>
      <protection/>
    </xf>
    <xf numFmtId="0" fontId="25" fillId="29" borderId="20" xfId="0" applyFont="1" applyFill="1" applyBorder="1" applyAlignment="1">
      <alignment horizontal="center" vertical="center"/>
    </xf>
    <xf numFmtId="0" fontId="25" fillId="30" borderId="20" xfId="0" applyFont="1" applyFill="1" applyBorder="1" applyAlignment="1">
      <alignment horizontal="center" vertical="center"/>
    </xf>
    <xf numFmtId="1" fontId="39" fillId="30" borderId="57" xfId="0" applyNumberFormat="1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left" vertical="center" wrapText="1"/>
    </xf>
    <xf numFmtId="1" fontId="25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0" fontId="23" fillId="0" borderId="64" xfId="67" applyFont="1" applyFill="1" applyBorder="1" applyAlignment="1" applyProtection="1">
      <alignment horizontal="center" vertical="center"/>
      <protection/>
    </xf>
    <xf numFmtId="0" fontId="23" fillId="0" borderId="74" xfId="67" applyFont="1" applyFill="1" applyBorder="1" applyAlignment="1" applyProtection="1">
      <alignment horizontal="center" vertical="center"/>
      <protection/>
    </xf>
    <xf numFmtId="0" fontId="23" fillId="0" borderId="79" xfId="67" applyFont="1" applyFill="1" applyBorder="1" applyAlignment="1" applyProtection="1">
      <alignment horizontal="center" vertical="center"/>
      <protection/>
    </xf>
    <xf numFmtId="0" fontId="30" fillId="0" borderId="80" xfId="67" applyFont="1" applyFill="1" applyBorder="1" applyAlignment="1" applyProtection="1">
      <alignment horizontal="center" vertical="center" textRotation="90"/>
      <protection/>
    </xf>
    <xf numFmtId="0" fontId="30" fillId="0" borderId="67" xfId="67" applyFont="1" applyFill="1" applyBorder="1" applyAlignment="1" applyProtection="1">
      <alignment horizontal="center" vertical="center" textRotation="90"/>
      <protection/>
    </xf>
    <xf numFmtId="0" fontId="34" fillId="29" borderId="0" xfId="67" applyFont="1" applyFill="1" applyAlignment="1" applyProtection="1">
      <alignment horizontal="left"/>
      <protection/>
    </xf>
    <xf numFmtId="0" fontId="34" fillId="0" borderId="0" xfId="67" applyFont="1" applyAlignment="1" applyProtection="1">
      <alignment horizontal="left"/>
      <protection/>
    </xf>
    <xf numFmtId="0" fontId="45" fillId="29" borderId="0" xfId="0" applyFont="1" applyFill="1" applyAlignment="1" applyProtection="1">
      <alignment horizontal="center" vertical="center"/>
      <protection/>
    </xf>
    <xf numFmtId="0" fontId="28" fillId="0" borderId="21" xfId="67" applyFont="1" applyFill="1" applyBorder="1" applyAlignment="1" applyProtection="1">
      <alignment horizontal="left"/>
      <protection/>
    </xf>
    <xf numFmtId="0" fontId="23" fillId="0" borderId="65" xfId="67" applyFont="1" applyFill="1" applyBorder="1" applyAlignment="1" applyProtection="1">
      <alignment horizontal="center" vertical="center"/>
      <protection/>
    </xf>
    <xf numFmtId="0" fontId="23" fillId="0" borderId="27" xfId="67" applyFont="1" applyFill="1" applyBorder="1" applyAlignment="1" applyProtection="1">
      <alignment horizontal="center" vertical="center"/>
      <protection/>
    </xf>
    <xf numFmtId="0" fontId="23" fillId="0" borderId="38" xfId="67" applyFont="1" applyFill="1" applyBorder="1" applyAlignment="1" applyProtection="1">
      <alignment horizontal="center" vertical="center"/>
      <protection/>
    </xf>
    <xf numFmtId="0" fontId="28" fillId="29" borderId="28" xfId="67" applyFont="1" applyFill="1" applyBorder="1" applyAlignment="1" applyProtection="1">
      <alignment horizontal="left" wrapText="1"/>
      <protection locked="0"/>
    </xf>
    <xf numFmtId="0" fontId="28" fillId="29" borderId="21" xfId="67" applyFont="1" applyFill="1" applyBorder="1" applyAlignment="1" applyProtection="1">
      <alignment horizontal="left" wrapText="1"/>
      <protection locked="0"/>
    </xf>
    <xf numFmtId="0" fontId="44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center" vertical="center"/>
      <protection/>
    </xf>
    <xf numFmtId="0" fontId="23" fillId="0" borderId="0" xfId="67" applyFont="1" applyFill="1" applyAlignment="1" applyProtection="1">
      <alignment horizontal="left" vertical="top" wrapText="1"/>
      <protection/>
    </xf>
    <xf numFmtId="49" fontId="29" fillId="29" borderId="33" xfId="67" applyNumberFormat="1" applyFont="1" applyFill="1" applyBorder="1" applyAlignment="1" applyProtection="1">
      <alignment horizontal="center" vertical="center" wrapText="1"/>
      <protection/>
    </xf>
    <xf numFmtId="49" fontId="29" fillId="29" borderId="69" xfId="67" applyNumberFormat="1" applyFont="1" applyFill="1" applyBorder="1" applyAlignment="1" applyProtection="1">
      <alignment horizontal="center" vertical="center" wrapText="1"/>
      <protection/>
    </xf>
    <xf numFmtId="0" fontId="46" fillId="0" borderId="0" xfId="67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39" fillId="29" borderId="0" xfId="0" applyFont="1" applyFill="1" applyAlignment="1" applyProtection="1">
      <alignment horizontal="center" vertical="center"/>
      <protection/>
    </xf>
    <xf numFmtId="0" fontId="1" fillId="29" borderId="0" xfId="67" applyFont="1" applyFill="1" applyBorder="1" applyAlignment="1" applyProtection="1">
      <alignment horizontal="center" wrapText="1"/>
      <protection locked="0"/>
    </xf>
    <xf numFmtId="0" fontId="28" fillId="0" borderId="28" xfId="67" applyFont="1" applyFill="1" applyBorder="1" applyAlignment="1" applyProtection="1">
      <alignment horizontal="left"/>
      <protection/>
    </xf>
    <xf numFmtId="0" fontId="28" fillId="29" borderId="28" xfId="67" applyFont="1" applyFill="1" applyBorder="1" applyAlignment="1" applyProtection="1">
      <alignment horizontal="left"/>
      <protection locked="0"/>
    </xf>
    <xf numFmtId="0" fontId="23" fillId="0" borderId="0" xfId="67" applyFont="1" applyFill="1" applyAlignment="1" applyProtection="1">
      <alignment vertical="top" wrapText="1"/>
      <protection/>
    </xf>
    <xf numFmtId="49" fontId="29" fillId="29" borderId="34" xfId="67" applyNumberFormat="1" applyFont="1" applyFill="1" applyBorder="1" applyAlignment="1" applyProtection="1">
      <alignment horizontal="center" vertical="center" wrapText="1"/>
      <protection/>
    </xf>
    <xf numFmtId="49" fontId="29" fillId="29" borderId="70" xfId="67" applyNumberFormat="1" applyFont="1" applyFill="1" applyBorder="1" applyAlignment="1" applyProtection="1">
      <alignment horizontal="center" vertical="center" wrapText="1"/>
      <protection/>
    </xf>
    <xf numFmtId="49" fontId="29" fillId="29" borderId="45" xfId="67" applyNumberFormat="1" applyFont="1" applyFill="1" applyBorder="1" applyAlignment="1" applyProtection="1">
      <alignment horizontal="center" vertical="center" wrapText="1"/>
      <protection/>
    </xf>
    <xf numFmtId="49" fontId="29" fillId="29" borderId="71" xfId="67" applyNumberFormat="1" applyFont="1" applyFill="1" applyBorder="1" applyAlignment="1" applyProtection="1">
      <alignment horizontal="center" vertical="center" wrapText="1"/>
      <protection/>
    </xf>
    <xf numFmtId="0" fontId="30" fillId="29" borderId="80" xfId="67" applyFont="1" applyFill="1" applyBorder="1" applyAlignment="1" applyProtection="1">
      <alignment horizontal="center" vertical="center" textRotation="90"/>
      <protection/>
    </xf>
    <xf numFmtId="0" fontId="30" fillId="29" borderId="67" xfId="67" applyFont="1" applyFill="1" applyBorder="1" applyAlignment="1" applyProtection="1">
      <alignment horizontal="center" vertical="center" textRotation="90"/>
      <protection/>
    </xf>
    <xf numFmtId="0" fontId="3" fillId="29" borderId="63" xfId="0" applyFont="1" applyFill="1" applyBorder="1" applyAlignment="1" applyProtection="1">
      <alignment horizontal="center" vertical="center" textRotation="90"/>
      <protection/>
    </xf>
    <xf numFmtId="0" fontId="3" fillId="29" borderId="22" xfId="0" applyFont="1" applyFill="1" applyBorder="1" applyAlignment="1" applyProtection="1">
      <alignment horizontal="center" vertical="center" textRotation="90"/>
      <protection/>
    </xf>
    <xf numFmtId="0" fontId="3" fillId="29" borderId="14" xfId="0" applyFont="1" applyFill="1" applyBorder="1" applyAlignment="1" applyProtection="1">
      <alignment horizontal="center" vertical="center" textRotation="90"/>
      <protection/>
    </xf>
    <xf numFmtId="0" fontId="39" fillId="29" borderId="64" xfId="0" applyFont="1" applyFill="1" applyBorder="1" applyAlignment="1" applyProtection="1">
      <alignment horizontal="center" vertical="center"/>
      <protection/>
    </xf>
    <xf numFmtId="0" fontId="39" fillId="29" borderId="74" xfId="0" applyFont="1" applyFill="1" applyBorder="1" applyAlignment="1" applyProtection="1">
      <alignment horizontal="center" vertical="center"/>
      <protection/>
    </xf>
    <xf numFmtId="0" fontId="39" fillId="29" borderId="55" xfId="0" applyFont="1" applyFill="1" applyBorder="1" applyAlignment="1" applyProtection="1">
      <alignment horizontal="center" vertical="center"/>
      <protection/>
    </xf>
    <xf numFmtId="0" fontId="39" fillId="29" borderId="73" xfId="0" applyFont="1" applyFill="1" applyBorder="1" applyAlignment="1" applyProtection="1">
      <alignment horizontal="center" vertical="center"/>
      <protection/>
    </xf>
    <xf numFmtId="0" fontId="38" fillId="29" borderId="81" xfId="0" applyNumberFormat="1" applyFont="1" applyFill="1" applyBorder="1" applyAlignment="1" applyProtection="1">
      <alignment horizontal="center" vertical="center"/>
      <protection/>
    </xf>
    <xf numFmtId="0" fontId="38" fillId="29" borderId="39" xfId="0" applyNumberFormat="1" applyFont="1" applyFill="1" applyBorder="1" applyAlignment="1" applyProtection="1">
      <alignment horizontal="center" vertical="center"/>
      <protection/>
    </xf>
    <xf numFmtId="0" fontId="38" fillId="29" borderId="60" xfId="0" applyNumberFormat="1" applyFont="1" applyFill="1" applyBorder="1" applyAlignment="1" applyProtection="1">
      <alignment horizontal="center" vertical="center"/>
      <protection/>
    </xf>
    <xf numFmtId="0" fontId="3" fillId="29" borderId="22" xfId="0" applyFont="1" applyFill="1" applyBorder="1" applyAlignment="1" applyProtection="1">
      <alignment horizontal="center" vertical="center"/>
      <protection/>
    </xf>
    <xf numFmtId="0" fontId="3" fillId="29" borderId="13" xfId="0" applyFont="1" applyFill="1" applyBorder="1" applyAlignment="1" applyProtection="1">
      <alignment horizontal="center" vertical="center"/>
      <protection/>
    </xf>
    <xf numFmtId="0" fontId="49" fillId="29" borderId="32" xfId="0" applyFont="1" applyFill="1" applyBorder="1" applyAlignment="1">
      <alignment horizontal="center"/>
    </xf>
    <xf numFmtId="0" fontId="49" fillId="29" borderId="28" xfId="0" applyFont="1" applyFill="1" applyBorder="1" applyAlignment="1">
      <alignment horizontal="center"/>
    </xf>
    <xf numFmtId="0" fontId="49" fillId="29" borderId="47" xfId="0" applyFont="1" applyFill="1" applyBorder="1" applyAlignment="1">
      <alignment horizontal="center"/>
    </xf>
    <xf numFmtId="1" fontId="4" fillId="29" borderId="52" xfId="0" applyNumberFormat="1" applyFont="1" applyFill="1" applyBorder="1" applyAlignment="1" applyProtection="1">
      <alignment horizontal="center" textRotation="90" wrapText="1"/>
      <protection/>
    </xf>
    <xf numFmtId="1" fontId="4" fillId="29" borderId="82" xfId="0" applyNumberFormat="1" applyFont="1" applyFill="1" applyBorder="1" applyAlignment="1" applyProtection="1">
      <alignment horizontal="center" textRotation="90" wrapText="1"/>
      <protection/>
    </xf>
    <xf numFmtId="1" fontId="4" fillId="29" borderId="70" xfId="0" applyNumberFormat="1" applyFont="1" applyFill="1" applyBorder="1" applyAlignment="1" applyProtection="1">
      <alignment horizontal="center" textRotation="90" wrapText="1"/>
      <protection/>
    </xf>
    <xf numFmtId="0" fontId="4" fillId="29" borderId="63" xfId="0" applyFont="1" applyFill="1" applyBorder="1" applyAlignment="1" applyProtection="1">
      <alignment horizontal="center" vertical="center"/>
      <protection/>
    </xf>
    <xf numFmtId="0" fontId="4" fillId="29" borderId="30" xfId="0" applyFont="1" applyFill="1" applyBorder="1" applyAlignment="1" applyProtection="1">
      <alignment horizontal="center" vertical="center"/>
      <protection/>
    </xf>
    <xf numFmtId="0" fontId="4" fillId="29" borderId="35" xfId="0" applyFont="1" applyFill="1" applyBorder="1" applyAlignment="1" applyProtection="1">
      <alignment horizontal="center" vertical="center"/>
      <protection/>
    </xf>
    <xf numFmtId="0" fontId="3" fillId="29" borderId="83" xfId="0" applyFont="1" applyFill="1" applyBorder="1" applyAlignment="1" applyProtection="1">
      <alignment horizontal="center" vertical="center"/>
      <protection/>
    </xf>
    <xf numFmtId="0" fontId="3" fillId="29" borderId="55" xfId="0" applyFont="1" applyFill="1" applyBorder="1" applyAlignment="1" applyProtection="1">
      <alignment horizontal="center" vertical="center"/>
      <protection/>
    </xf>
    <xf numFmtId="0" fontId="3" fillId="29" borderId="68" xfId="0" applyFont="1" applyFill="1" applyBorder="1" applyAlignment="1" applyProtection="1">
      <alignment horizontal="center" vertical="center"/>
      <protection/>
    </xf>
    <xf numFmtId="0" fontId="4" fillId="29" borderId="13" xfId="0" applyFont="1" applyFill="1" applyBorder="1" applyAlignment="1" applyProtection="1">
      <alignment horizontal="center" textRotation="90" wrapText="1"/>
      <protection/>
    </xf>
    <xf numFmtId="0" fontId="4" fillId="29" borderId="17" xfId="0" applyFont="1" applyFill="1" applyBorder="1" applyAlignment="1" applyProtection="1">
      <alignment horizontal="center" textRotation="90" wrapText="1"/>
      <protection/>
    </xf>
    <xf numFmtId="0" fontId="39" fillId="29" borderId="84" xfId="0" applyFont="1" applyFill="1" applyBorder="1" applyAlignment="1" applyProtection="1">
      <alignment horizontal="right" vertical="center"/>
      <protection/>
    </xf>
    <xf numFmtId="0" fontId="39" fillId="29" borderId="85" xfId="0" applyFont="1" applyFill="1" applyBorder="1" applyAlignment="1" applyProtection="1">
      <alignment horizontal="right" vertical="center"/>
      <protection/>
    </xf>
    <xf numFmtId="0" fontId="39" fillId="29" borderId="81" xfId="0" applyFont="1" applyFill="1" applyBorder="1" applyAlignment="1" applyProtection="1">
      <alignment horizontal="right" vertical="center"/>
      <protection/>
    </xf>
    <xf numFmtId="0" fontId="39" fillId="29" borderId="58" xfId="0" applyFont="1" applyFill="1" applyBorder="1" applyAlignment="1" applyProtection="1">
      <alignment horizontal="right" vertical="center"/>
      <protection/>
    </xf>
    <xf numFmtId="0" fontId="39" fillId="29" borderId="23" xfId="0" applyFont="1" applyFill="1" applyBorder="1" applyAlignment="1" applyProtection="1">
      <alignment horizontal="center"/>
      <protection/>
    </xf>
    <xf numFmtId="0" fontId="39" fillId="29" borderId="0" xfId="0" applyFont="1" applyFill="1" applyBorder="1" applyAlignment="1" applyProtection="1">
      <alignment horizontal="center"/>
      <protection/>
    </xf>
    <xf numFmtId="0" fontId="39" fillId="29" borderId="19" xfId="0" applyFont="1" applyFill="1" applyBorder="1" applyAlignment="1" applyProtection="1">
      <alignment horizontal="center"/>
      <protection/>
    </xf>
    <xf numFmtId="0" fontId="39" fillId="29" borderId="40" xfId="0" applyFont="1" applyFill="1" applyBorder="1" applyAlignment="1" applyProtection="1">
      <alignment horizontal="center"/>
      <protection/>
    </xf>
    <xf numFmtId="1" fontId="39" fillId="29" borderId="81" xfId="0" applyNumberFormat="1" applyFont="1" applyFill="1" applyBorder="1" applyAlignment="1" applyProtection="1">
      <alignment horizontal="center" vertical="center"/>
      <protection/>
    </xf>
    <xf numFmtId="1" fontId="39" fillId="29" borderId="39" xfId="0" applyNumberFormat="1" applyFont="1" applyFill="1" applyBorder="1" applyAlignment="1" applyProtection="1">
      <alignment horizontal="center" vertical="center"/>
      <protection/>
    </xf>
    <xf numFmtId="1" fontId="39" fillId="29" borderId="58" xfId="0" applyNumberFormat="1" applyFont="1" applyFill="1" applyBorder="1" applyAlignment="1" applyProtection="1">
      <alignment horizontal="center" vertical="center"/>
      <protection/>
    </xf>
    <xf numFmtId="0" fontId="39" fillId="29" borderId="39" xfId="0" applyNumberFormat="1" applyFont="1" applyFill="1" applyBorder="1" applyAlignment="1" applyProtection="1">
      <alignment horizontal="center" vertical="center"/>
      <protection/>
    </xf>
    <xf numFmtId="0" fontId="39" fillId="29" borderId="60" xfId="0" applyNumberFormat="1" applyFont="1" applyFill="1" applyBorder="1" applyAlignment="1" applyProtection="1">
      <alignment horizontal="center" vertical="center"/>
      <protection/>
    </xf>
    <xf numFmtId="0" fontId="39" fillId="29" borderId="54" xfId="0" applyNumberFormat="1" applyFont="1" applyFill="1" applyBorder="1" applyAlignment="1" applyProtection="1">
      <alignment horizontal="center" vertical="center"/>
      <protection/>
    </xf>
    <xf numFmtId="0" fontId="34" fillId="29" borderId="19" xfId="0" applyFont="1" applyFill="1" applyBorder="1" applyAlignment="1" applyProtection="1">
      <alignment horizontal="center" vertical="center"/>
      <protection/>
    </xf>
    <xf numFmtId="0" fontId="4" fillId="29" borderId="15" xfId="0" applyFont="1" applyFill="1" applyBorder="1" applyAlignment="1" applyProtection="1">
      <alignment horizontal="center" vertical="center"/>
      <protection/>
    </xf>
    <xf numFmtId="0" fontId="4" fillId="29" borderId="18" xfId="0" applyFont="1" applyFill="1" applyBorder="1" applyAlignment="1" applyProtection="1">
      <alignment horizontal="center" vertical="center"/>
      <protection/>
    </xf>
    <xf numFmtId="0" fontId="4" fillId="29" borderId="15" xfId="0" applyFont="1" applyFill="1" applyBorder="1" applyAlignment="1" applyProtection="1">
      <alignment horizontal="center" vertical="justify" textRotation="90"/>
      <protection/>
    </xf>
    <xf numFmtId="0" fontId="4" fillId="29" borderId="18" xfId="0" applyFont="1" applyFill="1" applyBorder="1" applyAlignment="1" applyProtection="1">
      <alignment horizontal="center" vertical="justify" textRotation="90"/>
      <protection/>
    </xf>
    <xf numFmtId="1" fontId="4" fillId="29" borderId="13" xfId="0" applyNumberFormat="1" applyFont="1" applyFill="1" applyBorder="1" applyAlignment="1" applyProtection="1">
      <alignment horizontal="center" textRotation="90" wrapText="1"/>
      <protection/>
    </xf>
    <xf numFmtId="1" fontId="4" fillId="29" borderId="17" xfId="0" applyNumberFormat="1" applyFont="1" applyFill="1" applyBorder="1" applyAlignment="1" applyProtection="1">
      <alignment horizontal="center" textRotation="90" wrapText="1"/>
      <protection/>
    </xf>
    <xf numFmtId="0" fontId="4" fillId="29" borderId="63" xfId="0" applyFont="1" applyFill="1" applyBorder="1" applyAlignment="1" applyProtection="1">
      <alignment horizontal="center" vertical="center" wrapText="1"/>
      <protection/>
    </xf>
    <xf numFmtId="0" fontId="4" fillId="29" borderId="30" xfId="0" applyFont="1" applyFill="1" applyBorder="1" applyAlignment="1" applyProtection="1">
      <alignment horizontal="center" vertical="center" wrapText="1"/>
      <protection/>
    </xf>
    <xf numFmtId="0" fontId="4" fillId="29" borderId="35" xfId="0" applyFont="1" applyFill="1" applyBorder="1" applyAlignment="1" applyProtection="1">
      <alignment horizontal="center" vertical="center" wrapText="1"/>
      <protection/>
    </xf>
    <xf numFmtId="0" fontId="4" fillId="29" borderId="22" xfId="0" applyFont="1" applyFill="1" applyBorder="1" applyAlignment="1" applyProtection="1">
      <alignment horizontal="center" vertical="center" wrapText="1"/>
      <protection/>
    </xf>
    <xf numFmtId="0" fontId="4" fillId="29" borderId="13" xfId="0" applyFont="1" applyFill="1" applyBorder="1" applyAlignment="1" applyProtection="1">
      <alignment horizontal="center" vertical="center" wrapText="1"/>
      <protection/>
    </xf>
    <xf numFmtId="0" fontId="4" fillId="29" borderId="15" xfId="0" applyFont="1" applyFill="1" applyBorder="1" applyAlignment="1" applyProtection="1">
      <alignment horizontal="center" vertical="center" wrapText="1"/>
      <protection/>
    </xf>
    <xf numFmtId="0" fontId="4" fillId="29" borderId="22" xfId="0" applyFont="1" applyFill="1" applyBorder="1" applyAlignment="1" applyProtection="1">
      <alignment horizontal="center" textRotation="90"/>
      <protection/>
    </xf>
    <xf numFmtId="0" fontId="4" fillId="29" borderId="13" xfId="0" applyFont="1" applyFill="1" applyBorder="1" applyAlignment="1" applyProtection="1">
      <alignment horizontal="center" textRotation="90"/>
      <protection/>
    </xf>
    <xf numFmtId="0" fontId="4" fillId="29" borderId="14" xfId="0" applyFont="1" applyFill="1" applyBorder="1" applyAlignment="1" applyProtection="1">
      <alignment horizontal="center" textRotation="90"/>
      <protection/>
    </xf>
    <xf numFmtId="0" fontId="4" fillId="29" borderId="17" xfId="0" applyFont="1" applyFill="1" applyBorder="1" applyAlignment="1" applyProtection="1">
      <alignment horizontal="center" textRotation="90"/>
      <protection/>
    </xf>
    <xf numFmtId="1" fontId="4" fillId="29" borderId="13" xfId="0" applyNumberFormat="1" applyFont="1" applyFill="1" applyBorder="1" applyAlignment="1" applyProtection="1">
      <alignment horizontal="center" vertical="justify" textRotation="90" wrapText="1"/>
      <protection/>
    </xf>
    <xf numFmtId="1" fontId="4" fillId="29" borderId="17" xfId="0" applyNumberFormat="1" applyFont="1" applyFill="1" applyBorder="1" applyAlignment="1" applyProtection="1">
      <alignment horizontal="center" vertical="justify" textRotation="90" wrapText="1"/>
      <protection/>
    </xf>
    <xf numFmtId="1" fontId="39" fillId="29" borderId="60" xfId="0" applyNumberFormat="1" applyFont="1" applyFill="1" applyBorder="1" applyAlignment="1" applyProtection="1">
      <alignment horizontal="center" vertical="center"/>
      <protection/>
    </xf>
    <xf numFmtId="1" fontId="39" fillId="29" borderId="54" xfId="0" applyNumberFormat="1" applyFont="1" applyFill="1" applyBorder="1" applyAlignment="1" applyProtection="1">
      <alignment horizontal="center" vertical="center"/>
      <protection/>
    </xf>
    <xf numFmtId="0" fontId="3" fillId="29" borderId="14" xfId="0" applyFont="1" applyFill="1" applyBorder="1" applyAlignment="1" applyProtection="1">
      <alignment horizontal="center" vertical="center"/>
      <protection/>
    </xf>
    <xf numFmtId="0" fontId="3" fillId="29" borderId="17" xfId="0" applyFont="1" applyFill="1" applyBorder="1" applyAlignment="1" applyProtection="1">
      <alignment horizontal="center" vertical="center"/>
      <protection/>
    </xf>
    <xf numFmtId="0" fontId="3" fillId="29" borderId="18" xfId="0" applyFont="1" applyFill="1" applyBorder="1" applyAlignment="1" applyProtection="1">
      <alignment horizontal="center" vertical="center"/>
      <protection/>
    </xf>
    <xf numFmtId="1" fontId="4" fillId="29" borderId="22" xfId="0" applyNumberFormat="1" applyFont="1" applyFill="1" applyBorder="1" applyAlignment="1" applyProtection="1">
      <alignment horizontal="center" textRotation="90" wrapText="1"/>
      <protection/>
    </xf>
    <xf numFmtId="1" fontId="4" fillId="29" borderId="14" xfId="0" applyNumberFormat="1" applyFont="1" applyFill="1" applyBorder="1" applyAlignment="1" applyProtection="1">
      <alignment horizontal="center" textRotation="90" wrapText="1"/>
      <protection/>
    </xf>
    <xf numFmtId="0" fontId="3" fillId="29" borderId="61" xfId="0" applyFont="1" applyFill="1" applyBorder="1" applyAlignment="1" applyProtection="1">
      <alignment horizontal="center" vertical="center"/>
      <protection/>
    </xf>
    <xf numFmtId="0" fontId="3" fillId="29" borderId="15" xfId="0" applyFont="1" applyFill="1" applyBorder="1" applyAlignment="1" applyProtection="1">
      <alignment horizontal="center" vertical="center"/>
      <protection/>
    </xf>
    <xf numFmtId="0" fontId="38" fillId="29" borderId="54" xfId="0" applyNumberFormat="1" applyFont="1" applyFill="1" applyBorder="1" applyAlignment="1" applyProtection="1">
      <alignment horizontal="center" vertical="center"/>
      <protection/>
    </xf>
    <xf numFmtId="0" fontId="39" fillId="29" borderId="81" xfId="0" applyFont="1" applyFill="1" applyBorder="1" applyAlignment="1" applyProtection="1">
      <alignment horizontal="center" vertical="center"/>
      <protection/>
    </xf>
    <xf numFmtId="0" fontId="39" fillId="29" borderId="39" xfId="0" applyFont="1" applyFill="1" applyBorder="1" applyAlignment="1" applyProtection="1">
      <alignment horizontal="center" vertical="center"/>
      <protection/>
    </xf>
    <xf numFmtId="0" fontId="39" fillId="29" borderId="58" xfId="0" applyFont="1" applyFill="1" applyBorder="1" applyAlignment="1" applyProtection="1">
      <alignment horizontal="center" vertical="center"/>
      <protection/>
    </xf>
    <xf numFmtId="0" fontId="49" fillId="29" borderId="43" xfId="0" applyFont="1" applyFill="1" applyBorder="1" applyAlignment="1">
      <alignment horizontal="center"/>
    </xf>
    <xf numFmtId="0" fontId="49" fillId="29" borderId="21" xfId="0" applyFont="1" applyFill="1" applyBorder="1" applyAlignment="1">
      <alignment horizontal="center"/>
    </xf>
    <xf numFmtId="0" fontId="49" fillId="29" borderId="29" xfId="0" applyFont="1" applyFill="1" applyBorder="1" applyAlignment="1">
      <alignment horizontal="center"/>
    </xf>
    <xf numFmtId="0" fontId="25" fillId="29" borderId="81" xfId="0" applyFont="1" applyFill="1" applyBorder="1" applyAlignment="1" applyProtection="1">
      <alignment horizontal="center" vertical="center"/>
      <protection/>
    </xf>
    <xf numFmtId="0" fontId="25" fillId="29" borderId="39" xfId="0" applyFont="1" applyFill="1" applyBorder="1" applyAlignment="1" applyProtection="1">
      <alignment horizontal="center" vertical="center"/>
      <protection/>
    </xf>
    <xf numFmtId="0" fontId="25" fillId="29" borderId="19" xfId="0" applyFont="1" applyFill="1" applyBorder="1" applyAlignment="1" applyProtection="1">
      <alignment horizontal="center" vertical="center"/>
      <protection/>
    </xf>
    <xf numFmtId="0" fontId="25" fillId="29" borderId="40" xfId="0" applyFont="1" applyFill="1" applyBorder="1" applyAlignment="1" applyProtection="1">
      <alignment horizontal="center" vertical="center"/>
      <protection/>
    </xf>
    <xf numFmtId="1" fontId="4" fillId="29" borderId="20" xfId="0" applyNumberFormat="1" applyFont="1" applyFill="1" applyBorder="1" applyAlignment="1" applyProtection="1">
      <alignment horizontal="center" textRotation="90" wrapText="1"/>
      <protection/>
    </xf>
    <xf numFmtId="1" fontId="4" fillId="29" borderId="77" xfId="0" applyNumberFormat="1" applyFont="1" applyFill="1" applyBorder="1" applyAlignment="1" applyProtection="1">
      <alignment horizontal="center" textRotation="90" wrapText="1"/>
      <protection/>
    </xf>
    <xf numFmtId="1" fontId="4" fillId="29" borderId="69" xfId="0" applyNumberFormat="1" applyFont="1" applyFill="1" applyBorder="1" applyAlignment="1" applyProtection="1">
      <alignment horizontal="center" textRotation="90" wrapText="1"/>
      <protection/>
    </xf>
    <xf numFmtId="0" fontId="25" fillId="29" borderId="23" xfId="0" applyFont="1" applyFill="1" applyBorder="1" applyAlignment="1" applyProtection="1">
      <alignment horizontal="center" vertical="center"/>
      <protection/>
    </xf>
    <xf numFmtId="0" fontId="25" fillId="29" borderId="0" xfId="0" applyFont="1" applyFill="1" applyBorder="1" applyAlignment="1" applyProtection="1">
      <alignment horizontal="center" vertical="center"/>
      <protection/>
    </xf>
    <xf numFmtId="0" fontId="25" fillId="29" borderId="56" xfId="0" applyFont="1" applyFill="1" applyBorder="1" applyAlignment="1" applyProtection="1">
      <alignment horizontal="center" vertical="center"/>
      <protection/>
    </xf>
    <xf numFmtId="1" fontId="3" fillId="29" borderId="32" xfId="0" applyNumberFormat="1" applyFont="1" applyFill="1" applyBorder="1" applyAlignment="1" applyProtection="1">
      <alignment horizontal="center" wrapText="1"/>
      <protection/>
    </xf>
    <xf numFmtId="1" fontId="3" fillId="29" borderId="28" xfId="0" applyNumberFormat="1" applyFont="1" applyFill="1" applyBorder="1" applyAlignment="1" applyProtection="1">
      <alignment horizontal="center" wrapText="1"/>
      <protection/>
    </xf>
    <xf numFmtId="1" fontId="3" fillId="29" borderId="47" xfId="0" applyNumberFormat="1" applyFont="1" applyFill="1" applyBorder="1" applyAlignment="1" applyProtection="1">
      <alignment horizontal="center" wrapText="1"/>
      <protection/>
    </xf>
    <xf numFmtId="1" fontId="38" fillId="29" borderId="81" xfId="0" applyNumberFormat="1" applyFont="1" applyFill="1" applyBorder="1" applyAlignment="1" applyProtection="1">
      <alignment horizontal="left" vertical="center"/>
      <protection/>
    </xf>
    <xf numFmtId="1" fontId="38" fillId="29" borderId="39" xfId="0" applyNumberFormat="1" applyFont="1" applyFill="1" applyBorder="1" applyAlignment="1" applyProtection="1">
      <alignment horizontal="left" vertical="center"/>
      <protection/>
    </xf>
    <xf numFmtId="1" fontId="38" fillId="29" borderId="58" xfId="0" applyNumberFormat="1" applyFont="1" applyFill="1" applyBorder="1" applyAlignment="1" applyProtection="1">
      <alignment horizontal="left" vertical="center"/>
      <protection/>
    </xf>
    <xf numFmtId="0" fontId="25" fillId="29" borderId="83" xfId="68" applyFont="1" applyFill="1" applyBorder="1" applyAlignment="1" applyProtection="1">
      <alignment horizontal="center" vertical="center" wrapText="1"/>
      <protection/>
    </xf>
    <xf numFmtId="0" fontId="25" fillId="29" borderId="55" xfId="68" applyFont="1" applyFill="1" applyBorder="1" applyAlignment="1" applyProtection="1">
      <alignment horizontal="center" vertical="center" wrapText="1"/>
      <protection/>
    </xf>
    <xf numFmtId="0" fontId="25" fillId="29" borderId="73" xfId="68" applyFont="1" applyFill="1" applyBorder="1" applyAlignment="1" applyProtection="1">
      <alignment horizontal="center" vertical="center" wrapText="1"/>
      <protection/>
    </xf>
    <xf numFmtId="1" fontId="39" fillId="29" borderId="57" xfId="0" applyNumberFormat="1" applyFont="1" applyFill="1" applyBorder="1" applyAlignment="1" applyProtection="1">
      <alignment horizontal="center" vertical="center"/>
      <protection/>
    </xf>
    <xf numFmtId="0" fontId="39" fillId="29" borderId="81" xfId="0" applyNumberFormat="1" applyFont="1" applyFill="1" applyBorder="1" applyAlignment="1" applyProtection="1">
      <alignment horizontal="center" vertical="center"/>
      <protection/>
    </xf>
    <xf numFmtId="1" fontId="39" fillId="29" borderId="86" xfId="0" applyNumberFormat="1" applyFont="1" applyFill="1" applyBorder="1" applyAlignment="1" applyProtection="1">
      <alignment horizontal="right" vertical="center"/>
      <protection/>
    </xf>
    <xf numFmtId="1" fontId="39" fillId="29" borderId="40" xfId="0" applyNumberFormat="1" applyFont="1" applyFill="1" applyBorder="1" applyAlignment="1" applyProtection="1">
      <alignment horizontal="right" vertical="center"/>
      <protection/>
    </xf>
    <xf numFmtId="0" fontId="38" fillId="29" borderId="0" xfId="0" applyFont="1" applyFill="1" applyBorder="1" applyAlignment="1" applyProtection="1">
      <alignment horizontal="center" vertical="center"/>
      <protection/>
    </xf>
    <xf numFmtId="1" fontId="38" fillId="29" borderId="80" xfId="0" applyNumberFormat="1" applyFont="1" applyFill="1" applyBorder="1" applyAlignment="1" applyProtection="1">
      <alignment horizontal="center" vertical="center" textRotation="90"/>
      <protection/>
    </xf>
    <xf numFmtId="1" fontId="38" fillId="29" borderId="72" xfId="0" applyNumberFormat="1" applyFont="1" applyFill="1" applyBorder="1" applyAlignment="1" applyProtection="1">
      <alignment horizontal="center" vertical="center" textRotation="90"/>
      <protection/>
    </xf>
    <xf numFmtId="1" fontId="38" fillId="29" borderId="67" xfId="0" applyNumberFormat="1" applyFont="1" applyFill="1" applyBorder="1" applyAlignment="1" applyProtection="1">
      <alignment horizontal="center" vertical="center" textRotation="90"/>
      <protection/>
    </xf>
    <xf numFmtId="0" fontId="38" fillId="29" borderId="0" xfId="0" applyFont="1" applyFill="1" applyBorder="1" applyAlignment="1" applyProtection="1">
      <alignment horizontal="right" vertical="center"/>
      <protection/>
    </xf>
    <xf numFmtId="1" fontId="39" fillId="29" borderId="81" xfId="0" applyNumberFormat="1" applyFont="1" applyFill="1" applyBorder="1" applyAlignment="1" applyProtection="1">
      <alignment horizontal="right" vertical="center"/>
      <protection/>
    </xf>
    <xf numFmtId="1" fontId="39" fillId="29" borderId="39" xfId="0" applyNumberFormat="1" applyFont="1" applyFill="1" applyBorder="1" applyAlignment="1" applyProtection="1">
      <alignment horizontal="right" vertical="center"/>
      <protection/>
    </xf>
    <xf numFmtId="1" fontId="39" fillId="29" borderId="58" xfId="0" applyNumberFormat="1" applyFont="1" applyFill="1" applyBorder="1" applyAlignment="1" applyProtection="1">
      <alignment horizontal="right" vertical="center"/>
      <protection/>
    </xf>
    <xf numFmtId="0" fontId="39" fillId="29" borderId="16" xfId="0" applyNumberFormat="1" applyFont="1" applyFill="1" applyBorder="1" applyAlignment="1" applyProtection="1">
      <alignment horizontal="center" vertical="center"/>
      <protection/>
    </xf>
    <xf numFmtId="0" fontId="39" fillId="29" borderId="87" xfId="0" applyNumberFormat="1" applyFont="1" applyFill="1" applyBorder="1" applyAlignment="1" applyProtection="1">
      <alignment horizontal="center" vertical="center"/>
      <protection/>
    </xf>
    <xf numFmtId="0" fontId="39" fillId="29" borderId="59" xfId="0" applyNumberFormat="1" applyFont="1" applyFill="1" applyBorder="1" applyAlignment="1" applyProtection="1">
      <alignment horizontal="center" vertical="center"/>
      <protection/>
    </xf>
    <xf numFmtId="0" fontId="39" fillId="29" borderId="55" xfId="68" applyFont="1" applyFill="1" applyBorder="1" applyAlignment="1" applyProtection="1">
      <alignment horizontal="center" vertical="center" wrapText="1"/>
      <protection/>
    </xf>
    <xf numFmtId="1" fontId="45" fillId="29" borderId="57" xfId="68" applyNumberFormat="1" applyFont="1" applyFill="1" applyBorder="1" applyAlignment="1" applyProtection="1">
      <alignment horizontal="right" vertical="center" wrapText="1"/>
      <protection/>
    </xf>
    <xf numFmtId="0" fontId="39" fillId="29" borderId="79" xfId="0" applyFont="1" applyFill="1" applyBorder="1" applyAlignment="1" applyProtection="1">
      <alignment horizontal="center" vertical="center"/>
      <protection/>
    </xf>
    <xf numFmtId="1" fontId="39" fillId="29" borderId="44" xfId="68" applyNumberFormat="1" applyFont="1" applyFill="1" applyBorder="1" applyAlignment="1" applyProtection="1">
      <alignment horizontal="center" vertical="center" wrapText="1"/>
      <protection/>
    </xf>
    <xf numFmtId="1" fontId="39" fillId="29" borderId="31" xfId="68" applyNumberFormat="1" applyFont="1" applyFill="1" applyBorder="1" applyAlignment="1" applyProtection="1">
      <alignment horizontal="center" vertical="center" wrapText="1"/>
      <protection/>
    </xf>
    <xf numFmtId="0" fontId="48" fillId="29" borderId="22" xfId="68" applyFont="1" applyFill="1" applyBorder="1" applyAlignment="1" applyProtection="1">
      <alignment horizontal="left" vertical="center" wrapText="1"/>
      <protection/>
    </xf>
    <xf numFmtId="0" fontId="48" fillId="29" borderId="13" xfId="68" applyFont="1" applyFill="1" applyBorder="1" applyAlignment="1" applyProtection="1">
      <alignment horizontal="left" vertical="center" wrapText="1"/>
      <protection/>
    </xf>
    <xf numFmtId="0" fontId="48" fillId="29" borderId="15" xfId="68" applyFont="1" applyFill="1" applyBorder="1" applyAlignment="1" applyProtection="1">
      <alignment horizontal="left" vertical="center" wrapText="1"/>
      <protection/>
    </xf>
    <xf numFmtId="1" fontId="48" fillId="0" borderId="13" xfId="68" applyNumberFormat="1" applyFont="1" applyFill="1" applyBorder="1" applyAlignment="1" applyProtection="1">
      <alignment horizontal="center" vertical="center" wrapText="1"/>
      <protection/>
    </xf>
    <xf numFmtId="1" fontId="48" fillId="0" borderId="15" xfId="68" applyNumberFormat="1" applyFont="1" applyFill="1" applyBorder="1" applyAlignment="1" applyProtection="1">
      <alignment horizontal="center" vertical="center" wrapText="1"/>
      <protection/>
    </xf>
    <xf numFmtId="0" fontId="34" fillId="29" borderId="19" xfId="69" applyFont="1" applyFill="1" applyBorder="1" applyAlignment="1" applyProtection="1">
      <alignment horizontal="left"/>
      <protection/>
    </xf>
    <xf numFmtId="0" fontId="25" fillId="29" borderId="65" xfId="68" applyFont="1" applyFill="1" applyBorder="1" applyAlignment="1" applyProtection="1">
      <alignment horizontal="center" vertical="center" wrapText="1"/>
      <protection/>
    </xf>
    <xf numFmtId="0" fontId="25" fillId="29" borderId="22" xfId="68" applyFont="1" applyFill="1" applyBorder="1" applyAlignment="1" applyProtection="1">
      <alignment horizontal="center" vertical="center" wrapText="1"/>
      <protection/>
    </xf>
    <xf numFmtId="0" fontId="25" fillId="29" borderId="42" xfId="68" applyFont="1" applyFill="1" applyBorder="1" applyAlignment="1" applyProtection="1">
      <alignment horizontal="center" vertical="center" wrapText="1"/>
      <protection/>
    </xf>
    <xf numFmtId="0" fontId="25" fillId="29" borderId="50" xfId="68" applyFont="1" applyFill="1" applyBorder="1" applyAlignment="1" applyProtection="1">
      <alignment horizontal="center" vertical="center" wrapText="1"/>
      <protection/>
    </xf>
    <xf numFmtId="0" fontId="25" fillId="29" borderId="51" xfId="68" applyFont="1" applyFill="1" applyBorder="1" applyAlignment="1" applyProtection="1">
      <alignment horizontal="center" vertical="center" wrapText="1"/>
      <protection/>
    </xf>
    <xf numFmtId="0" fontId="25" fillId="29" borderId="43" xfId="68" applyFont="1" applyFill="1" applyBorder="1" applyAlignment="1" applyProtection="1">
      <alignment horizontal="center" vertical="center" wrapText="1"/>
      <protection/>
    </xf>
    <xf numFmtId="0" fontId="25" fillId="29" borderId="21" xfId="68" applyFont="1" applyFill="1" applyBorder="1" applyAlignment="1" applyProtection="1">
      <alignment horizontal="center" vertical="center" wrapText="1"/>
      <protection/>
    </xf>
    <xf numFmtId="0" fontId="25" fillId="29" borderId="29" xfId="68" applyFont="1" applyFill="1" applyBorder="1" applyAlignment="1" applyProtection="1">
      <alignment horizontal="center" vertical="center" wrapText="1"/>
      <protection/>
    </xf>
    <xf numFmtId="0" fontId="48" fillId="29" borderId="32" xfId="0" applyFont="1" applyFill="1" applyBorder="1" applyAlignment="1" applyProtection="1">
      <alignment horizontal="center" vertical="center" wrapText="1"/>
      <protection/>
    </xf>
    <xf numFmtId="0" fontId="48" fillId="29" borderId="28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0" borderId="32" xfId="0" applyFont="1" applyFill="1" applyBorder="1" applyAlignment="1" applyProtection="1">
      <alignment horizontal="center" vertical="center" wrapText="1"/>
      <protection/>
    </xf>
    <xf numFmtId="0" fontId="48" fillId="0" borderId="28" xfId="0" applyFont="1" applyFill="1" applyBorder="1" applyAlignment="1" applyProtection="1">
      <alignment horizontal="center" vertical="center" wrapText="1"/>
      <protection/>
    </xf>
    <xf numFmtId="0" fontId="48" fillId="0" borderId="47" xfId="0" applyFont="1" applyFill="1" applyBorder="1" applyAlignment="1" applyProtection="1">
      <alignment horizontal="center" vertical="center" wrapText="1"/>
      <protection/>
    </xf>
    <xf numFmtId="0" fontId="48" fillId="29" borderId="33" xfId="68" applyFont="1" applyFill="1" applyBorder="1" applyAlignment="1" applyProtection="1">
      <alignment horizontal="center" vertical="center" wrapText="1"/>
      <protection/>
    </xf>
    <xf numFmtId="0" fontId="48" fillId="29" borderId="77" xfId="68" applyFont="1" applyFill="1" applyBorder="1" applyAlignment="1" applyProtection="1">
      <alignment horizontal="center" vertical="center" wrapText="1"/>
      <protection/>
    </xf>
    <xf numFmtId="0" fontId="48" fillId="29" borderId="30" xfId="68" applyFont="1" applyFill="1" applyBorder="1" applyAlignment="1" applyProtection="1">
      <alignment horizontal="center" vertical="center" wrapText="1"/>
      <protection/>
    </xf>
    <xf numFmtId="0" fontId="25" fillId="29" borderId="58" xfId="0" applyFont="1" applyFill="1" applyBorder="1" applyAlignment="1" applyProtection="1">
      <alignment horizontal="center" vertical="center"/>
      <protection/>
    </xf>
    <xf numFmtId="1" fontId="48" fillId="29" borderId="17" xfId="68" applyNumberFormat="1" applyFont="1" applyFill="1" applyBorder="1" applyAlignment="1" applyProtection="1">
      <alignment horizontal="center" vertical="center" wrapText="1"/>
      <protection/>
    </xf>
    <xf numFmtId="1" fontId="48" fillId="29" borderId="18" xfId="68" applyNumberFormat="1" applyFont="1" applyFill="1" applyBorder="1" applyAlignment="1" applyProtection="1">
      <alignment horizontal="center" vertical="center" wrapText="1"/>
      <protection/>
    </xf>
    <xf numFmtId="0" fontId="34" fillId="29" borderId="0" xfId="68" applyFont="1" applyFill="1" applyBorder="1" applyAlignment="1" applyProtection="1">
      <alignment horizontal="left" vertical="center"/>
      <protection/>
    </xf>
    <xf numFmtId="0" fontId="48" fillId="29" borderId="83" xfId="0" applyFont="1" applyFill="1" applyBorder="1" applyAlignment="1">
      <alignment horizontal="center" vertical="center" wrapText="1"/>
    </xf>
    <xf numFmtId="0" fontId="48" fillId="29" borderId="68" xfId="0" applyFont="1" applyFill="1" applyBorder="1" applyAlignment="1">
      <alignment horizontal="center" vertical="center" wrapText="1"/>
    </xf>
    <xf numFmtId="0" fontId="48" fillId="29" borderId="23" xfId="0" applyFont="1" applyFill="1" applyBorder="1" applyAlignment="1">
      <alignment horizontal="center" vertical="center" wrapText="1"/>
    </xf>
    <xf numFmtId="0" fontId="48" fillId="29" borderId="88" xfId="0" applyFont="1" applyFill="1" applyBorder="1" applyAlignment="1">
      <alignment horizontal="center" vertical="center" wrapText="1"/>
    </xf>
    <xf numFmtId="0" fontId="48" fillId="29" borderId="44" xfId="0" applyFont="1" applyFill="1" applyBorder="1" applyAlignment="1">
      <alignment horizontal="center" vertical="center" wrapText="1"/>
    </xf>
    <xf numFmtId="0" fontId="48" fillId="29" borderId="29" xfId="0" applyFont="1" applyFill="1" applyBorder="1" applyAlignment="1">
      <alignment horizontal="center" vertical="center" wrapText="1"/>
    </xf>
    <xf numFmtId="0" fontId="48" fillId="29" borderId="61" xfId="0" applyFont="1" applyFill="1" applyBorder="1" applyAlignment="1">
      <alignment horizontal="center" vertical="center" wrapText="1"/>
    </xf>
    <xf numFmtId="0" fontId="48" fillId="29" borderId="55" xfId="0" applyFont="1" applyFill="1" applyBorder="1" applyAlignment="1">
      <alignment horizontal="center" vertical="center" wrapText="1"/>
    </xf>
    <xf numFmtId="0" fontId="48" fillId="29" borderId="89" xfId="0" applyFont="1" applyFill="1" applyBorder="1" applyAlignment="1">
      <alignment horizontal="center" vertical="center" wrapText="1"/>
    </xf>
    <xf numFmtId="0" fontId="48" fillId="29" borderId="78" xfId="0" applyFont="1" applyFill="1" applyBorder="1" applyAlignment="1">
      <alignment horizontal="center" vertical="center" wrapText="1"/>
    </xf>
    <xf numFmtId="0" fontId="48" fillId="29" borderId="0" xfId="0" applyFont="1" applyFill="1" applyBorder="1" applyAlignment="1">
      <alignment horizontal="center" vertical="center" wrapText="1"/>
    </xf>
    <xf numFmtId="0" fontId="48" fillId="29" borderId="90" xfId="0" applyFont="1" applyFill="1" applyBorder="1" applyAlignment="1">
      <alignment horizontal="center" vertical="center" wrapText="1"/>
    </xf>
    <xf numFmtId="0" fontId="48" fillId="29" borderId="43" xfId="0" applyFont="1" applyFill="1" applyBorder="1" applyAlignment="1">
      <alignment horizontal="center" vertical="center" wrapText="1"/>
    </xf>
    <xf numFmtId="0" fontId="48" fillId="29" borderId="21" xfId="0" applyFont="1" applyFill="1" applyBorder="1" applyAlignment="1">
      <alignment horizontal="center" vertical="center" wrapText="1"/>
    </xf>
    <xf numFmtId="0" fontId="48" fillId="29" borderId="91" xfId="0" applyFont="1" applyFill="1" applyBorder="1" applyAlignment="1">
      <alignment horizontal="center" vertical="center" wrapText="1"/>
    </xf>
    <xf numFmtId="0" fontId="48" fillId="29" borderId="76" xfId="68" applyFont="1" applyFill="1" applyBorder="1" applyAlignment="1" applyProtection="1">
      <alignment horizontal="center" vertical="center" wrapText="1"/>
      <protection/>
    </xf>
    <xf numFmtId="0" fontId="48" fillId="29" borderId="74" xfId="68" applyFont="1" applyFill="1" applyBorder="1" applyAlignment="1" applyProtection="1">
      <alignment horizontal="center" vertical="center" wrapText="1"/>
      <protection/>
    </xf>
    <xf numFmtId="0" fontId="48" fillId="29" borderId="79" xfId="68" applyFont="1" applyFill="1" applyBorder="1" applyAlignment="1" applyProtection="1">
      <alignment horizontal="center" vertical="center" wrapText="1"/>
      <protection/>
    </xf>
    <xf numFmtId="1" fontId="25" fillId="29" borderId="13" xfId="68" applyNumberFormat="1" applyFont="1" applyFill="1" applyBorder="1" applyAlignment="1" applyProtection="1">
      <alignment horizontal="center" vertical="center" wrapText="1"/>
      <protection/>
    </xf>
    <xf numFmtId="1" fontId="25" fillId="29" borderId="15" xfId="68" applyNumberFormat="1" applyFont="1" applyFill="1" applyBorder="1" applyAlignment="1" applyProtection="1">
      <alignment horizontal="center" vertical="center" wrapText="1"/>
      <protection/>
    </xf>
    <xf numFmtId="1" fontId="48" fillId="29" borderId="13" xfId="68" applyNumberFormat="1" applyFont="1" applyFill="1" applyBorder="1" applyAlignment="1" applyProtection="1">
      <alignment horizontal="center" vertical="center" wrapText="1"/>
      <protection/>
    </xf>
    <xf numFmtId="1" fontId="48" fillId="29" borderId="15" xfId="68" applyNumberFormat="1" applyFont="1" applyFill="1" applyBorder="1" applyAlignment="1" applyProtection="1">
      <alignment horizontal="center" vertical="center" wrapText="1"/>
      <protection/>
    </xf>
    <xf numFmtId="0" fontId="48" fillId="29" borderId="49" xfId="0" applyFont="1" applyFill="1" applyBorder="1" applyAlignment="1" applyProtection="1">
      <alignment horizontal="center" vertical="center" wrapText="1"/>
      <protection locked="0"/>
    </xf>
    <xf numFmtId="0" fontId="48" fillId="29" borderId="51" xfId="0" applyFont="1" applyFill="1" applyBorder="1" applyAlignment="1" applyProtection="1">
      <alignment horizontal="center" vertical="center" wrapText="1"/>
      <protection locked="0"/>
    </xf>
    <xf numFmtId="0" fontId="48" fillId="29" borderId="23" xfId="0" applyFont="1" applyFill="1" applyBorder="1" applyAlignment="1" applyProtection="1">
      <alignment horizontal="center" vertical="center" wrapText="1"/>
      <protection locked="0"/>
    </xf>
    <xf numFmtId="0" fontId="48" fillId="29" borderId="88" xfId="0" applyFont="1" applyFill="1" applyBorder="1" applyAlignment="1" applyProtection="1">
      <alignment horizontal="center" vertical="center" wrapText="1"/>
      <protection locked="0"/>
    </xf>
    <xf numFmtId="0" fontId="48" fillId="29" borderId="86" xfId="0" applyFont="1" applyFill="1" applyBorder="1" applyAlignment="1" applyProtection="1">
      <alignment horizontal="center" vertical="center" wrapText="1"/>
      <protection locked="0"/>
    </xf>
    <xf numFmtId="0" fontId="48" fillId="29" borderId="92" xfId="0" applyFont="1" applyFill="1" applyBorder="1" applyAlignment="1" applyProtection="1">
      <alignment horizontal="center" vertical="center" wrapText="1"/>
      <protection locked="0"/>
    </xf>
    <xf numFmtId="0" fontId="27" fillId="29" borderId="42" xfId="0" applyFont="1" applyFill="1" applyBorder="1" applyAlignment="1" applyProtection="1">
      <alignment horizontal="center" vertical="center" wrapText="1"/>
      <protection locked="0"/>
    </xf>
    <xf numFmtId="0" fontId="27" fillId="29" borderId="50" xfId="0" applyFont="1" applyFill="1" applyBorder="1" applyAlignment="1" applyProtection="1">
      <alignment horizontal="center" vertical="center" wrapText="1"/>
      <protection locked="0"/>
    </xf>
    <xf numFmtId="0" fontId="27" fillId="29" borderId="93" xfId="0" applyFont="1" applyFill="1" applyBorder="1" applyAlignment="1" applyProtection="1">
      <alignment horizontal="center" vertical="center" wrapText="1"/>
      <protection locked="0"/>
    </xf>
    <xf numFmtId="0" fontId="27" fillId="29" borderId="78" xfId="0" applyFont="1" applyFill="1" applyBorder="1" applyAlignment="1" applyProtection="1">
      <alignment horizontal="center" vertical="center" wrapText="1"/>
      <protection locked="0"/>
    </xf>
    <xf numFmtId="0" fontId="27" fillId="29" borderId="0" xfId="0" applyFont="1" applyFill="1" applyBorder="1" applyAlignment="1" applyProtection="1">
      <alignment horizontal="center" vertical="center" wrapText="1"/>
      <protection locked="0"/>
    </xf>
    <xf numFmtId="0" fontId="27" fillId="29" borderId="90" xfId="0" applyFont="1" applyFill="1" applyBorder="1" applyAlignment="1" applyProtection="1">
      <alignment horizontal="center" vertical="center" wrapText="1"/>
      <protection locked="0"/>
    </xf>
    <xf numFmtId="0" fontId="27" fillId="29" borderId="94" xfId="0" applyFont="1" applyFill="1" applyBorder="1" applyAlignment="1" applyProtection="1">
      <alignment horizontal="center" vertical="center" wrapText="1"/>
      <protection locked="0"/>
    </xf>
    <xf numFmtId="0" fontId="27" fillId="29" borderId="19" xfId="0" applyFont="1" applyFill="1" applyBorder="1" applyAlignment="1" applyProtection="1">
      <alignment horizontal="center" vertical="center" wrapText="1"/>
      <protection locked="0"/>
    </xf>
    <xf numFmtId="0" fontId="27" fillId="29" borderId="95" xfId="0" applyFont="1" applyFill="1" applyBorder="1" applyAlignment="1" applyProtection="1">
      <alignment horizontal="center" vertical="center" wrapText="1"/>
      <protection locked="0"/>
    </xf>
    <xf numFmtId="0" fontId="48" fillId="29" borderId="14" xfId="68" applyFont="1" applyFill="1" applyBorder="1" applyAlignment="1" applyProtection="1">
      <alignment horizontal="left" vertical="center" wrapText="1"/>
      <protection/>
    </xf>
    <xf numFmtId="0" fontId="48" fillId="29" borderId="17" xfId="68" applyFont="1" applyFill="1" applyBorder="1" applyAlignment="1" applyProtection="1">
      <alignment horizontal="left" vertical="center" wrapText="1"/>
      <protection/>
    </xf>
    <xf numFmtId="0" fontId="48" fillId="29" borderId="18" xfId="68" applyFont="1" applyFill="1" applyBorder="1" applyAlignment="1" applyProtection="1">
      <alignment horizontal="left" vertical="center" wrapText="1"/>
      <protection/>
    </xf>
    <xf numFmtId="49" fontId="39" fillId="29" borderId="81" xfId="68" applyNumberFormat="1" applyFont="1" applyFill="1" applyBorder="1" applyAlignment="1" applyProtection="1">
      <alignment horizontal="center" vertical="center" wrapText="1"/>
      <protection/>
    </xf>
    <xf numFmtId="49" fontId="39" fillId="29" borderId="58" xfId="68" applyNumberFormat="1" applyFont="1" applyFill="1" applyBorder="1" applyAlignment="1" applyProtection="1">
      <alignment horizontal="center" vertical="center" wrapText="1"/>
      <protection/>
    </xf>
    <xf numFmtId="0" fontId="27" fillId="29" borderId="96" xfId="0" applyFont="1" applyFill="1" applyBorder="1" applyAlignment="1" applyProtection="1">
      <alignment horizontal="center" vertical="center" wrapText="1"/>
      <protection locked="0"/>
    </xf>
    <xf numFmtId="0" fontId="27" fillId="29" borderId="56" xfId="0" applyFont="1" applyFill="1" applyBorder="1" applyAlignment="1" applyProtection="1">
      <alignment horizontal="center" vertical="center" wrapText="1"/>
      <protection locked="0"/>
    </xf>
    <xf numFmtId="0" fontId="27" fillId="29" borderId="97" xfId="0" applyFont="1" applyFill="1" applyBorder="1" applyAlignment="1" applyProtection="1">
      <alignment horizontal="center" vertical="center" wrapText="1"/>
      <protection locked="0"/>
    </xf>
    <xf numFmtId="0" fontId="27" fillId="29" borderId="40" xfId="0" applyFont="1" applyFill="1" applyBorder="1" applyAlignment="1" applyProtection="1">
      <alignment horizontal="center" vertical="center" wrapText="1"/>
      <protection locked="0"/>
    </xf>
    <xf numFmtId="1" fontId="39" fillId="29" borderId="46" xfId="68" applyNumberFormat="1" applyFont="1" applyFill="1" applyBorder="1" applyAlignment="1" applyProtection="1">
      <alignment horizontal="center" vertical="center" wrapText="1"/>
      <protection/>
    </xf>
    <xf numFmtId="1" fontId="39" fillId="29" borderId="41" xfId="68" applyNumberFormat="1" applyFont="1" applyFill="1" applyBorder="1" applyAlignment="1" applyProtection="1">
      <alignment horizontal="center" vertical="center" wrapText="1"/>
      <protection/>
    </xf>
    <xf numFmtId="0" fontId="39" fillId="29" borderId="53" xfId="68" applyFont="1" applyFill="1" applyBorder="1" applyAlignment="1" applyProtection="1">
      <alignment horizontal="center" vertical="center" wrapText="1"/>
      <protection/>
    </xf>
    <xf numFmtId="0" fontId="39" fillId="29" borderId="36" xfId="68" applyFont="1" applyFill="1" applyBorder="1" applyAlignment="1" applyProtection="1">
      <alignment horizontal="center" vertical="center" wrapText="1"/>
      <protection/>
    </xf>
    <xf numFmtId="0" fontId="39" fillId="29" borderId="37" xfId="68" applyFont="1" applyFill="1" applyBorder="1" applyAlignment="1" applyProtection="1">
      <alignment horizontal="center" vertical="center" wrapText="1"/>
      <protection/>
    </xf>
    <xf numFmtId="0" fontId="48" fillId="29" borderId="0" xfId="68" applyFont="1" applyFill="1" applyBorder="1" applyAlignment="1" applyProtection="1">
      <alignment horizontal="left" vertical="center" wrapText="1"/>
      <protection/>
    </xf>
    <xf numFmtId="1" fontId="48" fillId="29" borderId="0" xfId="0" applyNumberFormat="1" applyFont="1" applyFill="1" applyBorder="1" applyAlignment="1" applyProtection="1">
      <alignment horizontal="left" vertical="center"/>
      <protection/>
    </xf>
    <xf numFmtId="1" fontId="39" fillId="29" borderId="84" xfId="68" applyNumberFormat="1" applyFont="1" applyFill="1" applyBorder="1" applyAlignment="1" applyProtection="1">
      <alignment horizontal="center" vertical="center" wrapText="1"/>
      <protection/>
    </xf>
    <xf numFmtId="1" fontId="39" fillId="29" borderId="85" xfId="68" applyNumberFormat="1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>
      <alignment horizontal="center" vertical="center" wrapText="1"/>
    </xf>
    <xf numFmtId="0" fontId="48" fillId="29" borderId="73" xfId="0" applyFont="1" applyFill="1" applyBorder="1" applyAlignment="1">
      <alignment horizontal="center" vertical="center" wrapText="1"/>
    </xf>
    <xf numFmtId="0" fontId="48" fillId="29" borderId="96" xfId="0" applyFont="1" applyFill="1" applyBorder="1" applyAlignment="1">
      <alignment horizontal="center" vertical="center" wrapText="1"/>
    </xf>
    <xf numFmtId="0" fontId="48" fillId="29" borderId="56" xfId="0" applyFont="1" applyFill="1" applyBorder="1" applyAlignment="1">
      <alignment horizontal="center" vertical="center" wrapText="1"/>
    </xf>
    <xf numFmtId="0" fontId="48" fillId="29" borderId="99" xfId="0" applyFont="1" applyFill="1" applyBorder="1" applyAlignment="1">
      <alignment horizontal="center" vertical="center" wrapText="1"/>
    </xf>
    <xf numFmtId="0" fontId="48" fillId="29" borderId="31" xfId="0" applyFont="1" applyFill="1" applyBorder="1" applyAlignment="1">
      <alignment horizontal="center" vertical="center" wrapText="1"/>
    </xf>
    <xf numFmtId="0" fontId="48" fillId="29" borderId="16" xfId="0" applyFont="1" applyFill="1" applyBorder="1" applyAlignment="1" applyProtection="1">
      <alignment horizontal="center" vertical="center" wrapText="1"/>
      <protection/>
    </xf>
    <xf numFmtId="0" fontId="48" fillId="29" borderId="87" xfId="0" applyFont="1" applyFill="1" applyBorder="1" applyAlignment="1" applyProtection="1">
      <alignment horizontal="center" vertical="center" wrapText="1"/>
      <protection/>
    </xf>
    <xf numFmtId="0" fontId="48" fillId="29" borderId="59" xfId="0" applyFont="1" applyFill="1" applyBorder="1" applyAlignment="1" applyProtection="1">
      <alignment horizontal="center" vertical="center" wrapText="1"/>
      <protection/>
    </xf>
    <xf numFmtId="0" fontId="25" fillId="29" borderId="46" xfId="0" applyFont="1" applyFill="1" applyBorder="1" applyAlignment="1">
      <alignment horizontal="left" vertical="center" wrapText="1"/>
    </xf>
    <xf numFmtId="0" fontId="25" fillId="29" borderId="28" xfId="0" applyFont="1" applyFill="1" applyBorder="1" applyAlignment="1">
      <alignment horizontal="left" vertical="center" wrapText="1"/>
    </xf>
    <xf numFmtId="0" fontId="25" fillId="29" borderId="41" xfId="0" applyFont="1" applyFill="1" applyBorder="1" applyAlignment="1">
      <alignment horizontal="left" vertical="center" wrapText="1"/>
    </xf>
    <xf numFmtId="1" fontId="39" fillId="29" borderId="16" xfId="0" applyNumberFormat="1" applyFont="1" applyFill="1" applyBorder="1" applyAlignment="1" applyProtection="1">
      <alignment horizontal="center" vertical="center"/>
      <protection/>
    </xf>
    <xf numFmtId="1" fontId="39" fillId="29" borderId="87" xfId="0" applyNumberFormat="1" applyFont="1" applyFill="1" applyBorder="1" applyAlignment="1" applyProtection="1">
      <alignment horizontal="center" vertical="center"/>
      <protection/>
    </xf>
    <xf numFmtId="1" fontId="39" fillId="29" borderId="59" xfId="0" applyNumberFormat="1" applyFont="1" applyFill="1" applyBorder="1" applyAlignment="1" applyProtection="1">
      <alignment horizontal="center" vertical="center"/>
      <protection/>
    </xf>
    <xf numFmtId="1" fontId="39" fillId="29" borderId="84" xfId="0" applyNumberFormat="1" applyFont="1" applyFill="1" applyBorder="1" applyAlignment="1" applyProtection="1">
      <alignment horizontal="center" vertical="center"/>
      <protection/>
    </xf>
    <xf numFmtId="0" fontId="48" fillId="29" borderId="63" xfId="68" applyFont="1" applyFill="1" applyBorder="1" applyAlignment="1" applyProtection="1">
      <alignment horizontal="left" vertical="center" wrapText="1"/>
      <protection/>
    </xf>
    <xf numFmtId="0" fontId="48" fillId="29" borderId="30" xfId="68" applyFont="1" applyFill="1" applyBorder="1" applyAlignment="1" applyProtection="1">
      <alignment horizontal="left" vertical="center" wrapText="1"/>
      <protection/>
    </xf>
    <xf numFmtId="0" fontId="48" fillId="29" borderId="35" xfId="68" applyFont="1" applyFill="1" applyBorder="1" applyAlignment="1" applyProtection="1">
      <alignment horizontal="left" vertical="center" wrapText="1"/>
      <protection/>
    </xf>
    <xf numFmtId="0" fontId="30" fillId="29" borderId="24" xfId="67" applyFont="1" applyFill="1" applyBorder="1" applyAlignment="1" applyProtection="1">
      <alignment horizontal="center" vertical="center" textRotation="90"/>
      <protection/>
    </xf>
    <xf numFmtId="0" fontId="30" fillId="29" borderId="26" xfId="67" applyFont="1" applyFill="1" applyBorder="1" applyAlignment="1" applyProtection="1">
      <alignment horizontal="center" vertical="center" textRotation="90"/>
      <protection/>
    </xf>
    <xf numFmtId="0" fontId="32" fillId="0" borderId="65" xfId="68" applyFont="1" applyBorder="1" applyAlignment="1" applyProtection="1">
      <alignment horizontal="center" vertical="center" wrapText="1"/>
      <protection/>
    </xf>
    <xf numFmtId="0" fontId="32" fillId="0" borderId="27" xfId="68" applyFont="1" applyBorder="1" applyAlignment="1" applyProtection="1">
      <alignment horizontal="center" vertical="center" wrapText="1"/>
      <protection/>
    </xf>
    <xf numFmtId="0" fontId="32" fillId="0" borderId="22" xfId="68" applyFont="1" applyBorder="1" applyAlignment="1" applyProtection="1">
      <alignment horizontal="center" vertical="center" wrapText="1"/>
      <protection/>
    </xf>
    <xf numFmtId="0" fontId="32" fillId="0" borderId="13" xfId="68" applyFont="1" applyBorder="1" applyAlignment="1" applyProtection="1">
      <alignment horizontal="center" vertical="center" wrapText="1"/>
      <protection/>
    </xf>
    <xf numFmtId="0" fontId="32" fillId="0" borderId="61" xfId="68" applyFont="1" applyBorder="1" applyAlignment="1" applyProtection="1">
      <alignment horizontal="center" vertical="center" wrapText="1"/>
      <protection/>
    </xf>
    <xf numFmtId="0" fontId="32" fillId="0" borderId="55" xfId="68" applyFont="1" applyBorder="1" applyAlignment="1" applyProtection="1">
      <alignment horizontal="center" vertical="center" wrapText="1"/>
      <protection/>
    </xf>
    <xf numFmtId="0" fontId="32" fillId="0" borderId="68" xfId="68" applyFont="1" applyBorder="1" applyAlignment="1" applyProtection="1">
      <alignment horizontal="center" vertical="center" wrapText="1"/>
      <protection/>
    </xf>
    <xf numFmtId="0" fontId="32" fillId="0" borderId="78" xfId="68" applyFont="1" applyBorder="1" applyAlignment="1" applyProtection="1">
      <alignment horizontal="center" vertical="center" wrapText="1"/>
      <protection/>
    </xf>
    <xf numFmtId="0" fontId="32" fillId="0" borderId="0" xfId="68" applyFont="1" applyBorder="1" applyAlignment="1" applyProtection="1">
      <alignment horizontal="center" vertical="center" wrapText="1"/>
      <protection/>
    </xf>
    <xf numFmtId="0" fontId="32" fillId="0" borderId="88" xfId="68" applyFont="1" applyBorder="1" applyAlignment="1" applyProtection="1">
      <alignment horizontal="center" vertical="center" wrapText="1"/>
      <protection/>
    </xf>
    <xf numFmtId="0" fontId="32" fillId="0" borderId="43" xfId="68" applyFont="1" applyBorder="1" applyAlignment="1" applyProtection="1">
      <alignment horizontal="center" vertical="center" wrapText="1"/>
      <protection/>
    </xf>
    <xf numFmtId="0" fontId="32" fillId="0" borderId="21" xfId="68" applyFont="1" applyBorder="1" applyAlignment="1" applyProtection="1">
      <alignment horizontal="center" vertical="center" wrapText="1"/>
      <protection/>
    </xf>
    <xf numFmtId="0" fontId="32" fillId="0" borderId="29" xfId="68" applyFont="1" applyBorder="1" applyAlignment="1" applyProtection="1">
      <alignment horizontal="center" vertical="center" wrapText="1"/>
      <protection/>
    </xf>
    <xf numFmtId="0" fontId="2" fillId="0" borderId="19" xfId="69" applyFont="1" applyFill="1" applyBorder="1" applyAlignment="1" applyProtection="1">
      <alignment horizontal="left" vertical="top"/>
      <protection/>
    </xf>
    <xf numFmtId="0" fontId="3" fillId="0" borderId="83" xfId="68" applyFont="1" applyFill="1" applyBorder="1" applyAlignment="1" applyProtection="1">
      <alignment horizontal="center" vertical="center" wrapText="1"/>
      <protection/>
    </xf>
    <xf numFmtId="0" fontId="3" fillId="0" borderId="68" xfId="68" applyFont="1" applyFill="1" applyBorder="1" applyAlignment="1" applyProtection="1">
      <alignment horizontal="center" vertical="center" wrapText="1"/>
      <protection/>
    </xf>
    <xf numFmtId="0" fontId="3" fillId="0" borderId="23" xfId="68" applyFont="1" applyFill="1" applyBorder="1" applyAlignment="1" applyProtection="1">
      <alignment horizontal="center" vertical="center" wrapText="1"/>
      <protection/>
    </xf>
    <xf numFmtId="0" fontId="3" fillId="0" borderId="88" xfId="68" applyFont="1" applyFill="1" applyBorder="1" applyAlignment="1" applyProtection="1">
      <alignment horizontal="center" vertical="center" wrapText="1"/>
      <protection/>
    </xf>
    <xf numFmtId="0" fontId="3" fillId="0" borderId="44" xfId="68" applyFont="1" applyFill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1" fontId="3" fillId="0" borderId="27" xfId="68" applyNumberFormat="1" applyFont="1" applyFill="1" applyBorder="1" applyAlignment="1" applyProtection="1">
      <alignment horizontal="center" vertical="center" wrapText="1"/>
      <protection/>
    </xf>
    <xf numFmtId="1" fontId="3" fillId="0" borderId="13" xfId="68" applyNumberFormat="1" applyFont="1" applyFill="1" applyBorder="1" applyAlignment="1" applyProtection="1">
      <alignment horizontal="center" vertical="center" wrapText="1"/>
      <protection/>
    </xf>
    <xf numFmtId="196" fontId="3" fillId="0" borderId="27" xfId="68" applyNumberFormat="1" applyFont="1" applyFill="1" applyBorder="1" applyAlignment="1" applyProtection="1">
      <alignment horizontal="center" vertical="center"/>
      <protection/>
    </xf>
    <xf numFmtId="196" fontId="3" fillId="0" borderId="13" xfId="68" applyNumberFormat="1" applyFont="1" applyFill="1" applyBorder="1" applyAlignment="1" applyProtection="1">
      <alignment horizontal="center" vertical="center"/>
      <protection/>
    </xf>
    <xf numFmtId="196" fontId="3" fillId="0" borderId="61" xfId="68" applyNumberFormat="1" applyFont="1" applyFill="1" applyBorder="1" applyAlignment="1" applyProtection="1">
      <alignment horizontal="center" vertical="center"/>
      <protection/>
    </xf>
    <xf numFmtId="196" fontId="3" fillId="0" borderId="55" xfId="68" applyNumberFormat="1" applyFont="1" applyFill="1" applyBorder="1" applyAlignment="1" applyProtection="1">
      <alignment horizontal="center" vertical="center"/>
      <protection/>
    </xf>
    <xf numFmtId="196" fontId="3" fillId="0" borderId="73" xfId="68" applyNumberFormat="1" applyFont="1" applyFill="1" applyBorder="1" applyAlignment="1" applyProtection="1">
      <alignment horizontal="center" vertical="center"/>
      <protection/>
    </xf>
    <xf numFmtId="196" fontId="1" fillId="0" borderId="13" xfId="68" applyNumberFormat="1" applyFont="1" applyFill="1" applyBorder="1" applyAlignment="1" applyProtection="1">
      <alignment horizontal="center" vertical="center"/>
      <protection/>
    </xf>
    <xf numFmtId="1" fontId="1" fillId="0" borderId="32" xfId="68" applyNumberFormat="1" applyFont="1" applyFill="1" applyBorder="1" applyAlignment="1" applyProtection="1">
      <alignment horizontal="center" vertical="center"/>
      <protection/>
    </xf>
    <xf numFmtId="1" fontId="1" fillId="0" borderId="28" xfId="68" applyNumberFormat="1" applyFont="1" applyFill="1" applyBorder="1" applyAlignment="1" applyProtection="1">
      <alignment horizontal="center" vertical="center"/>
      <protection/>
    </xf>
    <xf numFmtId="1" fontId="1" fillId="0" borderId="41" xfId="68" applyNumberFormat="1" applyFont="1" applyFill="1" applyBorder="1" applyAlignment="1" applyProtection="1">
      <alignment horizontal="center" vertical="center"/>
      <protection/>
    </xf>
    <xf numFmtId="0" fontId="25" fillId="29" borderId="13" xfId="0" applyFont="1" applyFill="1" applyBorder="1" applyAlignment="1" applyProtection="1">
      <alignment horizontal="left" vertical="top" wrapText="1"/>
      <protection/>
    </xf>
    <xf numFmtId="1" fontId="32" fillId="29" borderId="32" xfId="68" applyNumberFormat="1" applyFont="1" applyFill="1" applyBorder="1" applyAlignment="1" applyProtection="1">
      <alignment horizontal="center" vertical="center" wrapText="1"/>
      <protection/>
    </xf>
    <xf numFmtId="1" fontId="32" fillId="29" borderId="41" xfId="68" applyNumberFormat="1" applyFont="1" applyFill="1" applyBorder="1" applyAlignment="1" applyProtection="1">
      <alignment horizontal="center" vertical="center" wrapText="1"/>
      <protection/>
    </xf>
    <xf numFmtId="49" fontId="3" fillId="0" borderId="84" xfId="59" applyNumberFormat="1" applyFont="1" applyFill="1" applyBorder="1" applyAlignment="1" applyProtection="1">
      <alignment horizontal="center" vertical="center" wrapText="1"/>
      <protection/>
    </xf>
    <xf numFmtId="49" fontId="3" fillId="0" borderId="59" xfId="59" applyNumberFormat="1" applyFont="1" applyFill="1" applyBorder="1" applyAlignment="1" applyProtection="1">
      <alignment horizontal="center" vertical="center" wrapText="1"/>
      <protection/>
    </xf>
    <xf numFmtId="1" fontId="30" fillId="0" borderId="17" xfId="68" applyNumberFormat="1" applyFont="1" applyFill="1" applyBorder="1" applyAlignment="1" applyProtection="1">
      <alignment horizontal="center" wrapText="1"/>
      <protection/>
    </xf>
    <xf numFmtId="0" fontId="32" fillId="0" borderId="65" xfId="68" applyFont="1" applyFill="1" applyBorder="1" applyAlignment="1" applyProtection="1">
      <alignment horizontal="center" vertical="center" wrapText="1"/>
      <protection/>
    </xf>
    <xf numFmtId="0" fontId="32" fillId="0" borderId="22" xfId="68" applyFont="1" applyFill="1" applyBorder="1" applyAlignment="1" applyProtection="1">
      <alignment horizontal="center" vertical="center" wrapText="1"/>
      <protection/>
    </xf>
    <xf numFmtId="0" fontId="24" fillId="0" borderId="27" xfId="68" applyFont="1" applyFill="1" applyBorder="1" applyAlignment="1" applyProtection="1">
      <alignment horizontal="center" vertical="center" wrapText="1"/>
      <protection/>
    </xf>
    <xf numFmtId="0" fontId="24" fillId="0" borderId="13" xfId="68" applyFont="1" applyFill="1" applyBorder="1" applyAlignment="1" applyProtection="1">
      <alignment horizontal="center" vertical="center" wrapText="1"/>
      <protection/>
    </xf>
    <xf numFmtId="1" fontId="24" fillId="0" borderId="27" xfId="68" applyNumberFormat="1" applyFont="1" applyFill="1" applyBorder="1" applyAlignment="1" applyProtection="1">
      <alignment horizontal="center" vertical="center" textRotation="90" wrapText="1"/>
      <protection/>
    </xf>
    <xf numFmtId="1" fontId="24" fillId="0" borderId="13" xfId="68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38" xfId="68" applyFont="1" applyFill="1" applyBorder="1" applyAlignment="1" applyProtection="1">
      <alignment horizontal="center" vertical="center" wrapText="1"/>
      <protection/>
    </xf>
    <xf numFmtId="1" fontId="32" fillId="29" borderId="13" xfId="68" applyNumberFormat="1" applyFont="1" applyFill="1" applyBorder="1" applyAlignment="1" applyProtection="1">
      <alignment horizontal="center" vertical="center" wrapText="1"/>
      <protection/>
    </xf>
    <xf numFmtId="1" fontId="32" fillId="29" borderId="15" xfId="68" applyNumberFormat="1" applyFont="1" applyFill="1" applyBorder="1" applyAlignment="1" applyProtection="1">
      <alignment horizontal="center" vertical="center" wrapText="1"/>
      <protection/>
    </xf>
    <xf numFmtId="0" fontId="32" fillId="0" borderId="73" xfId="68" applyFont="1" applyBorder="1" applyAlignment="1" applyProtection="1">
      <alignment horizontal="center" vertical="center" wrapText="1"/>
      <protection/>
    </xf>
    <xf numFmtId="0" fontId="32" fillId="0" borderId="56" xfId="68" applyFont="1" applyBorder="1" applyAlignment="1" applyProtection="1">
      <alignment horizontal="center" vertical="center" wrapText="1"/>
      <protection/>
    </xf>
    <xf numFmtId="0" fontId="32" fillId="0" borderId="31" xfId="68" applyFont="1" applyBorder="1" applyAlignment="1" applyProtection="1">
      <alignment horizontal="center" vertical="center" wrapText="1"/>
      <protection/>
    </xf>
    <xf numFmtId="1" fontId="24" fillId="0" borderId="13" xfId="68" applyNumberFormat="1" applyFont="1" applyFill="1" applyBorder="1" applyAlignment="1" applyProtection="1">
      <alignment horizontal="center" vertical="center" wrapText="1"/>
      <protection/>
    </xf>
    <xf numFmtId="1" fontId="24" fillId="0" borderId="15" xfId="68" applyNumberFormat="1" applyFont="1" applyFill="1" applyBorder="1" applyAlignment="1" applyProtection="1">
      <alignment horizontal="center" vertical="center" wrapText="1"/>
      <protection/>
    </xf>
    <xf numFmtId="0" fontId="32" fillId="29" borderId="49" xfId="68" applyFont="1" applyFill="1" applyBorder="1" applyAlignment="1" applyProtection="1">
      <alignment horizontal="center" vertical="center" wrapText="1"/>
      <protection locked="0"/>
    </xf>
    <xf numFmtId="0" fontId="32" fillId="29" borderId="51" xfId="68" applyFont="1" applyFill="1" applyBorder="1" applyAlignment="1" applyProtection="1">
      <alignment horizontal="center" vertical="center" wrapText="1"/>
      <protection locked="0"/>
    </xf>
    <xf numFmtId="0" fontId="32" fillId="29" borderId="23" xfId="68" applyFont="1" applyFill="1" applyBorder="1" applyAlignment="1" applyProtection="1">
      <alignment horizontal="center" vertical="center" wrapText="1"/>
      <protection locked="0"/>
    </xf>
    <xf numFmtId="0" fontId="32" fillId="29" borderId="88" xfId="68" applyFont="1" applyFill="1" applyBorder="1" applyAlignment="1" applyProtection="1">
      <alignment horizontal="center" vertical="center" wrapText="1"/>
      <protection locked="0"/>
    </xf>
    <xf numFmtId="0" fontId="3" fillId="29" borderId="42" xfId="68" applyFont="1" applyFill="1" applyBorder="1" applyAlignment="1" applyProtection="1">
      <alignment horizontal="center" vertical="center" wrapText="1"/>
      <protection locked="0"/>
    </xf>
    <xf numFmtId="0" fontId="3" fillId="29" borderId="50" xfId="68" applyFont="1" applyFill="1" applyBorder="1" applyAlignment="1" applyProtection="1">
      <alignment horizontal="center" vertical="center" wrapText="1"/>
      <protection locked="0"/>
    </xf>
    <xf numFmtId="0" fontId="3" fillId="29" borderId="51" xfId="68" applyFont="1" applyFill="1" applyBorder="1" applyAlignment="1" applyProtection="1">
      <alignment horizontal="center" vertical="center" wrapText="1"/>
      <protection locked="0"/>
    </xf>
    <xf numFmtId="0" fontId="3" fillId="29" borderId="78" xfId="68" applyFont="1" applyFill="1" applyBorder="1" applyAlignment="1" applyProtection="1">
      <alignment horizontal="center" vertical="center" wrapText="1"/>
      <protection locked="0"/>
    </xf>
    <xf numFmtId="0" fontId="3" fillId="29" borderId="0" xfId="68" applyFont="1" applyFill="1" applyBorder="1" applyAlignment="1" applyProtection="1">
      <alignment horizontal="center" vertical="center" wrapText="1"/>
      <protection locked="0"/>
    </xf>
    <xf numFmtId="0" fontId="3" fillId="29" borderId="88" xfId="68" applyFont="1" applyFill="1" applyBorder="1" applyAlignment="1" applyProtection="1">
      <alignment horizontal="center" vertical="center" wrapText="1"/>
      <protection locked="0"/>
    </xf>
    <xf numFmtId="0" fontId="3" fillId="29" borderId="48" xfId="68" applyFont="1" applyFill="1" applyBorder="1" applyAlignment="1" applyProtection="1">
      <alignment horizontal="center" vertical="center" wrapText="1"/>
      <protection locked="0"/>
    </xf>
    <xf numFmtId="0" fontId="3" fillId="29" borderId="56" xfId="68" applyFont="1" applyFill="1" applyBorder="1" applyAlignment="1" applyProtection="1">
      <alignment horizontal="center" vertical="center" wrapText="1"/>
      <protection locked="0"/>
    </xf>
    <xf numFmtId="0" fontId="31" fillId="0" borderId="19" xfId="68" applyFont="1" applyFill="1" applyBorder="1" applyAlignment="1" applyProtection="1">
      <alignment horizontal="left" vertical="center"/>
      <protection/>
    </xf>
    <xf numFmtId="0" fontId="38" fillId="0" borderId="65" xfId="68" applyFont="1" applyFill="1" applyBorder="1" applyAlignment="1" applyProtection="1">
      <alignment horizontal="center" vertical="center" wrapText="1"/>
      <protection/>
    </xf>
    <xf numFmtId="0" fontId="38" fillId="0" borderId="27" xfId="68" applyFont="1" applyFill="1" applyBorder="1" applyAlignment="1" applyProtection="1">
      <alignment horizontal="center" vertical="center" wrapText="1"/>
      <protection/>
    </xf>
    <xf numFmtId="49" fontId="38" fillId="0" borderId="27" xfId="68" applyNumberFormat="1" applyFont="1" applyFill="1" applyBorder="1" applyAlignment="1" applyProtection="1">
      <alignment horizontal="center" vertical="center" wrapText="1"/>
      <protection/>
    </xf>
    <xf numFmtId="49" fontId="38" fillId="0" borderId="38" xfId="68" applyNumberFormat="1" applyFont="1" applyFill="1" applyBorder="1" applyAlignment="1" applyProtection="1">
      <alignment horizontal="center" vertical="center" wrapText="1"/>
      <protection/>
    </xf>
    <xf numFmtId="0" fontId="25" fillId="0" borderId="22" xfId="68" applyFont="1" applyFill="1" applyBorder="1" applyAlignment="1" applyProtection="1">
      <alignment horizontal="center" vertical="center" wrapText="1"/>
      <protection/>
    </xf>
    <xf numFmtId="0" fontId="25" fillId="0" borderId="13" xfId="68" applyFont="1" applyFill="1" applyBorder="1" applyAlignment="1" applyProtection="1">
      <alignment horizontal="center" vertical="center" wrapText="1"/>
      <protection/>
    </xf>
    <xf numFmtId="1" fontId="38" fillId="0" borderId="13" xfId="68" applyNumberFormat="1" applyFont="1" applyFill="1" applyBorder="1" applyAlignment="1" applyProtection="1">
      <alignment horizontal="center" vertical="center" wrapText="1"/>
      <protection/>
    </xf>
    <xf numFmtId="1" fontId="38" fillId="0" borderId="15" xfId="68" applyNumberFormat="1" applyFont="1" applyFill="1" applyBorder="1" applyAlignment="1" applyProtection="1">
      <alignment horizontal="center" vertical="center" wrapText="1"/>
      <protection/>
    </xf>
    <xf numFmtId="0" fontId="38" fillId="0" borderId="13" xfId="68" applyFont="1" applyFill="1" applyBorder="1" applyAlignment="1" applyProtection="1">
      <alignment horizontal="center" vertical="center"/>
      <protection/>
    </xf>
    <xf numFmtId="0" fontId="38" fillId="0" borderId="15" xfId="68" applyFont="1" applyFill="1" applyBorder="1" applyAlignment="1" applyProtection="1">
      <alignment horizontal="center" vertical="center"/>
      <protection/>
    </xf>
    <xf numFmtId="0" fontId="25" fillId="0" borderId="22" xfId="68" applyFont="1" applyFill="1" applyBorder="1" applyAlignment="1" applyProtection="1">
      <alignment horizontal="center" vertical="center"/>
      <protection/>
    </xf>
    <xf numFmtId="0" fontId="25" fillId="0" borderId="13" xfId="68" applyFont="1" applyFill="1" applyBorder="1" applyAlignment="1" applyProtection="1">
      <alignment horizontal="center" vertical="center"/>
      <protection/>
    </xf>
    <xf numFmtId="196" fontId="38" fillId="0" borderId="13" xfId="68" applyNumberFormat="1" applyFont="1" applyFill="1" applyBorder="1" applyAlignment="1" applyProtection="1">
      <alignment horizontal="center" vertical="center"/>
      <protection/>
    </xf>
    <xf numFmtId="196" fontId="38" fillId="0" borderId="15" xfId="68" applyNumberFormat="1" applyFont="1" applyFill="1" applyBorder="1" applyAlignment="1" applyProtection="1">
      <alignment horizontal="center" vertical="center"/>
      <protection/>
    </xf>
    <xf numFmtId="49" fontId="27" fillId="29" borderId="0" xfId="69" applyNumberFormat="1" applyFont="1" applyFill="1" applyBorder="1" applyAlignment="1" applyProtection="1">
      <alignment horizontal="center" vertical="top" wrapText="1"/>
      <protection locked="0"/>
    </xf>
    <xf numFmtId="0" fontId="27" fillId="29" borderId="0" xfId="68" applyFont="1" applyFill="1" applyAlignment="1" applyProtection="1">
      <alignment horizontal="center"/>
      <protection locked="0"/>
    </xf>
    <xf numFmtId="0" fontId="25" fillId="0" borderId="46" xfId="68" applyFont="1" applyFill="1" applyBorder="1" applyAlignment="1" applyProtection="1">
      <alignment horizontal="center" vertical="center" wrapText="1"/>
      <protection/>
    </xf>
    <xf numFmtId="0" fontId="25" fillId="0" borderId="28" xfId="68" applyFont="1" applyFill="1" applyBorder="1" applyAlignment="1" applyProtection="1">
      <alignment horizontal="center" vertical="center" wrapText="1"/>
      <protection/>
    </xf>
    <xf numFmtId="0" fontId="25" fillId="0" borderId="47" xfId="68" applyFont="1" applyFill="1" applyBorder="1" applyAlignment="1" applyProtection="1">
      <alignment horizontal="center" vertical="center" wrapText="1"/>
      <protection/>
    </xf>
    <xf numFmtId="0" fontId="25" fillId="0" borderId="14" xfId="68" applyFont="1" applyFill="1" applyBorder="1" applyAlignment="1" applyProtection="1">
      <alignment horizontal="center" vertical="center" wrapText="1"/>
      <protection/>
    </xf>
    <xf numFmtId="0" fontId="25" fillId="0" borderId="17" xfId="68" applyFont="1" applyFill="1" applyBorder="1" applyAlignment="1" applyProtection="1">
      <alignment horizontal="center" vertical="center" wrapText="1"/>
      <protection/>
    </xf>
    <xf numFmtId="0" fontId="38" fillId="0" borderId="17" xfId="68" applyFont="1" applyFill="1" applyBorder="1" applyAlignment="1" applyProtection="1">
      <alignment horizontal="center" vertical="center"/>
      <protection/>
    </xf>
    <xf numFmtId="0" fontId="38" fillId="0" borderId="18" xfId="68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left" vertical="center"/>
      <protection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2 2" xfId="42"/>
    <cellStyle name="Відсотковий 3" xfId="43"/>
    <cellStyle name="Вывод" xfId="44"/>
    <cellStyle name="Вычисление" xfId="45"/>
    <cellStyle name="Hyperlink" xfId="46"/>
    <cellStyle name="Гіперпосилання 2" xfId="47"/>
    <cellStyle name="Грошовий 2" xfId="48"/>
    <cellStyle name="Грошовий 2 2" xfId="49"/>
    <cellStyle name="Currency" xfId="50"/>
    <cellStyle name="Currency [0]" xfId="51"/>
    <cellStyle name="Добре" xfId="52"/>
    <cellStyle name="Заголовок 1" xfId="53"/>
    <cellStyle name="Заголовок 2" xfId="54"/>
    <cellStyle name="Заголовок 3" xfId="55"/>
    <cellStyle name="Заголовок 4" xfId="56"/>
    <cellStyle name="Звичайний 2" xfId="57"/>
    <cellStyle name="Звичайний 3" xfId="58"/>
    <cellStyle name="Звичайний 3 2" xfId="59"/>
    <cellStyle name="Зв'язана клітинка" xfId="60"/>
    <cellStyle name="Итог" xfId="61"/>
    <cellStyle name="Контрольна клітинка" xfId="62"/>
    <cellStyle name="Контрольная ячейка" xfId="63"/>
    <cellStyle name="Назва" xfId="64"/>
    <cellStyle name="Название" xfId="65"/>
    <cellStyle name="Нейтральный" xfId="66"/>
    <cellStyle name="Обычный_b_g_new_spets_07_12_3" xfId="67"/>
    <cellStyle name="Обычный_b_z_05_03v" xfId="68"/>
    <cellStyle name="Обычный_Зразок плану  blank plan_dod1_dfn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Середній" xfId="76"/>
    <cellStyle name="Текст попередження" xfId="77"/>
    <cellStyle name="Текст предупреждения" xfId="78"/>
    <cellStyle name="Comma" xfId="79"/>
    <cellStyle name="Comma [0]" xfId="80"/>
    <cellStyle name="Хороший" xfId="81"/>
  </cellStyles>
  <dxfs count="50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mbria"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mbria"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8C8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638175</xdr:rowOff>
    </xdr:from>
    <xdr:to>
      <xdr:col>17</xdr:col>
      <xdr:colOff>219075</xdr:colOff>
      <xdr:row>12</xdr:row>
      <xdr:rowOff>0</xdr:rowOff>
    </xdr:to>
    <xdr:sp>
      <xdr:nvSpPr>
        <xdr:cNvPr id="1" name="Прямоугольник 1"/>
        <xdr:cNvSpPr>
          <a:spLocks/>
        </xdr:cNvSpPr>
      </xdr:nvSpPr>
      <xdr:spPr>
        <a:xfrm>
          <a:off x="95250" y="1809750"/>
          <a:ext cx="4981575" cy="31623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НАПН України
</a:t>
          </a:r>
          <a:r>
            <a:rPr lang="en-US" cap="none" sz="1600" b="0" i="0" u="none" baseline="0">
              <a:solidFill>
                <a:srgbClr val="000000"/>
              </a:solidFill>
            </a:rPr>
            <a:t>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№______ від "____"_____________ 20___ р.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638175</xdr:rowOff>
    </xdr:from>
    <xdr:to>
      <xdr:col>17</xdr:col>
      <xdr:colOff>219075</xdr:colOff>
      <xdr:row>12</xdr:row>
      <xdr:rowOff>0</xdr:rowOff>
    </xdr:to>
    <xdr:sp>
      <xdr:nvSpPr>
        <xdr:cNvPr id="1" name="Прямоугольник 1"/>
        <xdr:cNvSpPr>
          <a:spLocks/>
        </xdr:cNvSpPr>
      </xdr:nvSpPr>
      <xdr:spPr>
        <a:xfrm>
          <a:off x="95250" y="1809750"/>
          <a:ext cx="4981575" cy="31623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НАПН України
</a:t>
          </a:r>
          <a:r>
            <a:rPr lang="en-US" cap="none" sz="1600" b="0" i="0" u="none" baseline="0">
              <a:solidFill>
                <a:srgbClr val="000000"/>
              </a:solidFill>
            </a:rPr>
            <a:t>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№______ від "____"_____________ 20___ р.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BOTA\&#1053;&#1072;&#1074;&#1095;_&#1087;&#1083;&#1072;&#1085;&#1080;\_MON_plany\geografy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60;&#1053;\&#1047;&#1060;&#1053;_&#1085;&#1072;&#1073;_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АФІК"/>
      <sheetName val="ЗМІСТ"/>
      <sheetName val="3 частина"/>
      <sheetName val="Перевір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P25"/>
  <sheetViews>
    <sheetView zoomScale="70" zoomScaleNormal="70" zoomScalePageLayoutView="0" workbookViewId="0" topLeftCell="A10">
      <selection activeCell="O28" sqref="O28"/>
    </sheetView>
  </sheetViews>
  <sheetFormatPr defaultColWidth="8.875" defaultRowHeight="12.75"/>
  <cols>
    <col min="1" max="60" width="3.75390625" style="2" customWidth="1"/>
    <col min="61" max="68" width="7.75390625" style="2" customWidth="1"/>
    <col min="69" max="16384" width="8.875" style="2" customWidth="1"/>
  </cols>
  <sheetData>
    <row r="2" spans="1:68" ht="39.75" customHeight="1">
      <c r="A2" s="446" t="s">
        <v>94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7"/>
      <c r="AH2" s="447"/>
      <c r="AI2" s="447"/>
      <c r="AJ2" s="447"/>
      <c r="AK2" s="447"/>
      <c r="AL2" s="447"/>
      <c r="AM2" s="447"/>
      <c r="AN2" s="447"/>
      <c r="AO2" s="447"/>
      <c r="AP2" s="447"/>
      <c r="AQ2" s="447"/>
      <c r="AR2" s="447"/>
      <c r="AS2" s="447"/>
      <c r="AT2" s="447"/>
      <c r="AU2" s="447"/>
      <c r="AV2" s="447"/>
      <c r="AW2" s="447"/>
      <c r="AX2" s="447"/>
      <c r="AY2" s="447"/>
      <c r="AZ2" s="447"/>
      <c r="BA2" s="447"/>
      <c r="BB2" s="447"/>
      <c r="BC2" s="447"/>
      <c r="BD2" s="447"/>
      <c r="BE2" s="447"/>
      <c r="BF2" s="447"/>
      <c r="BG2" s="447"/>
      <c r="BH2" s="447"/>
      <c r="BI2" s="447"/>
      <c r="BJ2" s="447"/>
      <c r="BK2" s="447"/>
      <c r="BL2" s="447"/>
      <c r="BM2" s="447"/>
      <c r="BN2" s="447"/>
      <c r="BO2" s="447"/>
      <c r="BP2" s="447"/>
    </row>
    <row r="3" spans="1:68" ht="39.75" customHeight="1">
      <c r="A3" s="446" t="s">
        <v>93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447"/>
      <c r="AS3" s="447"/>
      <c r="AT3" s="447"/>
      <c r="AU3" s="447"/>
      <c r="AV3" s="447"/>
      <c r="AW3" s="447"/>
      <c r="AX3" s="447"/>
      <c r="AY3" s="447"/>
      <c r="AZ3" s="447"/>
      <c r="BA3" s="447"/>
      <c r="BB3" s="447"/>
      <c r="BC3" s="447"/>
      <c r="BD3" s="447"/>
      <c r="BE3" s="447"/>
      <c r="BF3" s="447"/>
      <c r="BG3" s="447"/>
      <c r="BH3" s="447"/>
      <c r="BI3" s="447"/>
      <c r="BJ3" s="447"/>
      <c r="BK3" s="447"/>
      <c r="BL3" s="447"/>
      <c r="BM3" s="447"/>
      <c r="BN3" s="447"/>
      <c r="BO3" s="447"/>
      <c r="BP3" s="447"/>
    </row>
    <row r="4" spans="1:68" s="3" customFormat="1" ht="60" customHeight="1">
      <c r="A4" s="451" t="s">
        <v>20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1"/>
      <c r="AK4" s="451"/>
      <c r="AL4" s="451"/>
      <c r="AM4" s="451"/>
      <c r="AN4" s="451"/>
      <c r="AO4" s="451"/>
      <c r="AP4" s="451"/>
      <c r="AQ4" s="451"/>
      <c r="AR4" s="451"/>
      <c r="AS4" s="451"/>
      <c r="AT4" s="451"/>
      <c r="AU4" s="451"/>
      <c r="AV4" s="451"/>
      <c r="AW4" s="451"/>
      <c r="AX4" s="451"/>
      <c r="AY4" s="451"/>
      <c r="AZ4" s="451"/>
      <c r="BA4" s="451"/>
      <c r="BB4" s="451"/>
      <c r="BC4" s="451"/>
      <c r="BD4" s="451"/>
      <c r="BE4" s="451"/>
      <c r="BF4" s="451"/>
      <c r="BG4" s="451"/>
      <c r="BH4" s="451"/>
      <c r="BI4" s="451"/>
      <c r="BJ4" s="451"/>
      <c r="BK4" s="451"/>
      <c r="BL4" s="451"/>
      <c r="BM4" s="451"/>
      <c r="BN4" s="451"/>
      <c r="BO4" s="451"/>
      <c r="BP4" s="451"/>
    </row>
    <row r="5" spans="1:68" s="3" customFormat="1" ht="30" customHeight="1">
      <c r="A5" s="452" t="s">
        <v>102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3"/>
      <c r="AF5" s="453"/>
      <c r="AG5" s="453"/>
      <c r="AH5" s="453"/>
      <c r="AI5" s="453"/>
      <c r="AJ5" s="453"/>
      <c r="AK5" s="453"/>
      <c r="AL5" s="453"/>
      <c r="AM5" s="453"/>
      <c r="AN5" s="453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3"/>
      <c r="BA5" s="453"/>
      <c r="BB5" s="453"/>
      <c r="BC5" s="453"/>
      <c r="BD5" s="453"/>
      <c r="BE5" s="453"/>
      <c r="BF5" s="453"/>
      <c r="BG5" s="453"/>
      <c r="BH5" s="453"/>
      <c r="BI5" s="453"/>
      <c r="BJ5" s="453"/>
      <c r="BK5" s="453"/>
      <c r="BL5" s="453"/>
      <c r="BM5" s="453"/>
      <c r="BN5" s="453"/>
      <c r="BO5" s="453"/>
      <c r="BP5" s="453"/>
    </row>
    <row r="6" s="3" customFormat="1" ht="19.5" customHeight="1"/>
    <row r="7" spans="19:68" s="3" customFormat="1" ht="30" customHeight="1">
      <c r="S7" s="438" t="s">
        <v>95</v>
      </c>
      <c r="T7" s="438"/>
      <c r="U7" s="438"/>
      <c r="V7" s="438"/>
      <c r="W7" s="438"/>
      <c r="X7" s="438"/>
      <c r="Y7" s="438"/>
      <c r="Z7" s="438"/>
      <c r="AA7" s="438"/>
      <c r="AB7" s="440" t="s">
        <v>125</v>
      </c>
      <c r="AC7" s="440"/>
      <c r="AD7" s="440"/>
      <c r="AE7" s="440"/>
      <c r="AF7" s="440"/>
      <c r="AG7" s="440"/>
      <c r="AH7" s="440"/>
      <c r="AI7" s="440"/>
      <c r="AJ7" s="440"/>
      <c r="AK7" s="440"/>
      <c r="AL7" s="440"/>
      <c r="AM7" s="440"/>
      <c r="AN7" s="440"/>
      <c r="AO7" s="440"/>
      <c r="AP7" s="440"/>
      <c r="AQ7" s="440"/>
      <c r="AR7" s="440"/>
      <c r="AS7" s="440"/>
      <c r="AT7" s="440"/>
      <c r="AU7" s="440"/>
      <c r="AX7" s="438" t="s">
        <v>19</v>
      </c>
      <c r="AY7" s="438"/>
      <c r="AZ7" s="438"/>
      <c r="BA7" s="438"/>
      <c r="BB7" s="438"/>
      <c r="BC7" s="438"/>
      <c r="BD7" s="438"/>
      <c r="BE7" s="438"/>
      <c r="BF7" s="438"/>
      <c r="BG7" s="438"/>
      <c r="BH7" s="438"/>
      <c r="BI7" s="438"/>
      <c r="BJ7" s="438"/>
      <c r="BK7" s="440" t="s">
        <v>133</v>
      </c>
      <c r="BL7" s="440"/>
      <c r="BM7" s="440"/>
      <c r="BN7" s="440"/>
      <c r="BO7" s="440"/>
      <c r="BP7" s="440"/>
    </row>
    <row r="8" spans="19:68" s="3" customFormat="1" ht="30" customHeight="1">
      <c r="S8" s="438" t="s">
        <v>96</v>
      </c>
      <c r="T8" s="438"/>
      <c r="U8" s="438"/>
      <c r="V8" s="438"/>
      <c r="W8" s="438"/>
      <c r="X8" s="438"/>
      <c r="Y8" s="438"/>
      <c r="Z8" s="438"/>
      <c r="AA8" s="438"/>
      <c r="AB8" s="440" t="s">
        <v>126</v>
      </c>
      <c r="AC8" s="440"/>
      <c r="AD8" s="440"/>
      <c r="AE8" s="440"/>
      <c r="AF8" s="440"/>
      <c r="AG8" s="440"/>
      <c r="AH8" s="440"/>
      <c r="AI8" s="440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X8" s="438" t="s">
        <v>101</v>
      </c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  <c r="BK8" s="456" t="s">
        <v>127</v>
      </c>
      <c r="BL8" s="456"/>
      <c r="BM8" s="456"/>
      <c r="BN8" s="456"/>
      <c r="BO8" s="456"/>
      <c r="BP8" s="456"/>
    </row>
    <row r="9" spans="19:68" s="67" customFormat="1" ht="30" customHeight="1">
      <c r="S9" s="437" t="s">
        <v>98</v>
      </c>
      <c r="T9" s="437"/>
      <c r="U9" s="437"/>
      <c r="V9" s="437"/>
      <c r="W9" s="437"/>
      <c r="X9" s="437"/>
      <c r="Y9" s="437"/>
      <c r="Z9" s="437"/>
      <c r="AA9" s="437"/>
      <c r="AB9" s="445" t="s">
        <v>168</v>
      </c>
      <c r="AC9" s="445"/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445"/>
      <c r="AO9" s="445"/>
      <c r="AP9" s="445"/>
      <c r="AQ9" s="445"/>
      <c r="AR9" s="445"/>
      <c r="AS9" s="445"/>
      <c r="AT9" s="445"/>
      <c r="AU9" s="445"/>
      <c r="AX9" s="437" t="s">
        <v>99</v>
      </c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57" t="s">
        <v>128</v>
      </c>
      <c r="BL9" s="457"/>
      <c r="BM9" s="457"/>
      <c r="BN9" s="457"/>
      <c r="BO9" s="457"/>
      <c r="BP9" s="457"/>
    </row>
    <row r="10" spans="19:68" s="67" customFormat="1" ht="39.75" customHeight="1">
      <c r="S10" s="437" t="s">
        <v>97</v>
      </c>
      <c r="T10" s="437"/>
      <c r="U10" s="437"/>
      <c r="V10" s="437"/>
      <c r="W10" s="437"/>
      <c r="X10" s="437"/>
      <c r="Y10" s="437"/>
      <c r="Z10" s="437"/>
      <c r="AA10" s="437"/>
      <c r="AB10" s="444" t="s">
        <v>166</v>
      </c>
      <c r="AC10" s="444"/>
      <c r="AD10" s="444"/>
      <c r="AE10" s="444"/>
      <c r="AF10" s="444"/>
      <c r="AG10" s="444"/>
      <c r="AH10" s="444"/>
      <c r="AI10" s="444"/>
      <c r="AJ10" s="444"/>
      <c r="AK10" s="444"/>
      <c r="AL10" s="444"/>
      <c r="AM10" s="444"/>
      <c r="AN10" s="444"/>
      <c r="AO10" s="444"/>
      <c r="AP10" s="444"/>
      <c r="AQ10" s="444"/>
      <c r="AR10" s="444"/>
      <c r="AS10" s="444"/>
      <c r="AT10" s="444"/>
      <c r="AU10" s="444"/>
      <c r="AX10" s="437" t="s">
        <v>100</v>
      </c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84" t="s">
        <v>129</v>
      </c>
      <c r="BL10" s="84"/>
      <c r="BM10" s="84"/>
      <c r="BN10" s="84"/>
      <c r="BO10" s="84"/>
      <c r="BP10" s="84"/>
    </row>
    <row r="11" spans="19:68" s="67" customFormat="1" ht="30" customHeight="1">
      <c r="S11" s="437" t="s">
        <v>240</v>
      </c>
      <c r="T11" s="437"/>
      <c r="U11" s="437"/>
      <c r="V11" s="437"/>
      <c r="W11" s="437"/>
      <c r="X11" s="437"/>
      <c r="Y11" s="437"/>
      <c r="Z11" s="437"/>
      <c r="AA11" s="437"/>
      <c r="AB11" s="85" t="s">
        <v>244</v>
      </c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</row>
    <row r="12" spans="19:68" s="68" customFormat="1" ht="30" customHeight="1">
      <c r="S12" s="69"/>
      <c r="T12" s="69"/>
      <c r="U12" s="69"/>
      <c r="V12" s="69"/>
      <c r="W12" s="69"/>
      <c r="X12" s="69"/>
      <c r="Y12" s="69"/>
      <c r="Z12" s="69"/>
      <c r="AA12" s="69"/>
      <c r="AB12" s="70" t="s">
        <v>245</v>
      </c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2"/>
      <c r="BL12" s="72"/>
      <c r="BM12" s="72"/>
      <c r="BN12" s="72"/>
      <c r="BO12" s="455" t="s">
        <v>247</v>
      </c>
      <c r="BP12" s="455"/>
    </row>
    <row r="13" spans="19:68" s="68" customFormat="1" ht="30" customHeight="1">
      <c r="S13" s="69"/>
      <c r="T13" s="69"/>
      <c r="U13" s="69"/>
      <c r="V13" s="69"/>
      <c r="W13" s="69"/>
      <c r="X13" s="69"/>
      <c r="Y13" s="69"/>
      <c r="Z13" s="69"/>
      <c r="AA13" s="69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2"/>
      <c r="BL13" s="72"/>
      <c r="BM13" s="72"/>
      <c r="BN13" s="72"/>
      <c r="BO13" s="296"/>
      <c r="BP13" s="296"/>
    </row>
    <row r="14" spans="1:68" s="68" customFormat="1" ht="156" customHeight="1">
      <c r="A14" s="439" t="s">
        <v>21</v>
      </c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  <c r="AP14" s="439"/>
      <c r="AQ14" s="439"/>
      <c r="AR14" s="439"/>
      <c r="AS14" s="439"/>
      <c r="AT14" s="439"/>
      <c r="AU14" s="439"/>
      <c r="AV14" s="439"/>
      <c r="AW14" s="439"/>
      <c r="AX14" s="439"/>
      <c r="AY14" s="439"/>
      <c r="AZ14" s="439"/>
      <c r="BA14" s="439"/>
      <c r="BB14" s="335"/>
      <c r="BC14" s="335"/>
      <c r="BD14" s="335"/>
      <c r="BE14" s="335"/>
      <c r="BF14" s="335"/>
      <c r="BH14" s="454" t="s">
        <v>22</v>
      </c>
      <c r="BI14" s="454"/>
      <c r="BJ14" s="454"/>
      <c r="BK14" s="454"/>
      <c r="BL14" s="454"/>
      <c r="BM14" s="454"/>
      <c r="BN14" s="454"/>
      <c r="BO14" s="454"/>
      <c r="BP14" s="454"/>
    </row>
    <row r="15" s="68" customFormat="1" ht="3.75" customHeight="1" thickBot="1"/>
    <row r="16" spans="1:68" s="68" customFormat="1" ht="24.75" customHeight="1">
      <c r="A16" s="435" t="s">
        <v>287</v>
      </c>
      <c r="B16" s="432" t="s">
        <v>35</v>
      </c>
      <c r="C16" s="433"/>
      <c r="D16" s="433"/>
      <c r="E16" s="434"/>
      <c r="F16" s="441" t="s">
        <v>24</v>
      </c>
      <c r="G16" s="442"/>
      <c r="H16" s="442"/>
      <c r="I16" s="442"/>
      <c r="J16" s="441" t="s">
        <v>25</v>
      </c>
      <c r="K16" s="442"/>
      <c r="L16" s="442"/>
      <c r="M16" s="442"/>
      <c r="N16" s="443"/>
      <c r="O16" s="441" t="s">
        <v>26</v>
      </c>
      <c r="P16" s="442"/>
      <c r="Q16" s="442"/>
      <c r="R16" s="443"/>
      <c r="S16" s="441" t="s">
        <v>27</v>
      </c>
      <c r="T16" s="442"/>
      <c r="U16" s="442"/>
      <c r="V16" s="442"/>
      <c r="W16" s="443"/>
      <c r="X16" s="441" t="s">
        <v>28</v>
      </c>
      <c r="Y16" s="442"/>
      <c r="Z16" s="442"/>
      <c r="AA16" s="443"/>
      <c r="AB16" s="441" t="s">
        <v>29</v>
      </c>
      <c r="AC16" s="442"/>
      <c r="AD16" s="442"/>
      <c r="AE16" s="443"/>
      <c r="AF16" s="441" t="s">
        <v>30</v>
      </c>
      <c r="AG16" s="442"/>
      <c r="AH16" s="442"/>
      <c r="AI16" s="442"/>
      <c r="AJ16" s="443"/>
      <c r="AK16" s="441" t="s">
        <v>31</v>
      </c>
      <c r="AL16" s="442"/>
      <c r="AM16" s="442"/>
      <c r="AN16" s="443"/>
      <c r="AO16" s="441" t="s">
        <v>32</v>
      </c>
      <c r="AP16" s="442"/>
      <c r="AQ16" s="442"/>
      <c r="AR16" s="442"/>
      <c r="AS16" s="443"/>
      <c r="AT16" s="441" t="s">
        <v>33</v>
      </c>
      <c r="AU16" s="442"/>
      <c r="AV16" s="442"/>
      <c r="AW16" s="443"/>
      <c r="AX16" s="441" t="s">
        <v>34</v>
      </c>
      <c r="AY16" s="442"/>
      <c r="AZ16" s="442"/>
      <c r="BA16" s="443"/>
      <c r="BB16" s="441" t="s">
        <v>35</v>
      </c>
      <c r="BC16" s="442"/>
      <c r="BD16" s="442"/>
      <c r="BE16" s="442"/>
      <c r="BF16" s="443"/>
      <c r="BG16" s="73"/>
      <c r="BH16" s="463" t="s">
        <v>23</v>
      </c>
      <c r="BI16" s="461" t="s">
        <v>36</v>
      </c>
      <c r="BJ16" s="449" t="s">
        <v>87</v>
      </c>
      <c r="BK16" s="449" t="s">
        <v>88</v>
      </c>
      <c r="BL16" s="449" t="s">
        <v>89</v>
      </c>
      <c r="BM16" s="449" t="s">
        <v>90</v>
      </c>
      <c r="BN16" s="449" t="s">
        <v>91</v>
      </c>
      <c r="BO16" s="449" t="s">
        <v>38</v>
      </c>
      <c r="BP16" s="459" t="s">
        <v>0</v>
      </c>
    </row>
    <row r="17" spans="1:68" s="68" customFormat="1" ht="24.75" customHeight="1" thickBot="1">
      <c r="A17" s="436"/>
      <c r="B17" s="337"/>
      <c r="C17" s="338"/>
      <c r="D17" s="339"/>
      <c r="E17" s="340"/>
      <c r="F17" s="341">
        <v>1</v>
      </c>
      <c r="G17" s="339">
        <v>2</v>
      </c>
      <c r="H17" s="339">
        <v>3</v>
      </c>
      <c r="I17" s="339">
        <v>4</v>
      </c>
      <c r="J17" s="341">
        <v>5</v>
      </c>
      <c r="K17" s="339">
        <v>6</v>
      </c>
      <c r="L17" s="339">
        <v>7</v>
      </c>
      <c r="M17" s="339">
        <v>8</v>
      </c>
      <c r="N17" s="340">
        <v>9</v>
      </c>
      <c r="O17" s="341">
        <v>10</v>
      </c>
      <c r="P17" s="339">
        <v>11</v>
      </c>
      <c r="Q17" s="339">
        <v>12</v>
      </c>
      <c r="R17" s="340">
        <v>13</v>
      </c>
      <c r="S17" s="341">
        <v>14</v>
      </c>
      <c r="T17" s="339">
        <v>15</v>
      </c>
      <c r="U17" s="339">
        <v>16</v>
      </c>
      <c r="V17" s="339">
        <v>17</v>
      </c>
      <c r="W17" s="340">
        <v>18</v>
      </c>
      <c r="X17" s="341">
        <v>19</v>
      </c>
      <c r="Y17" s="339">
        <v>20</v>
      </c>
      <c r="Z17" s="339">
        <v>21</v>
      </c>
      <c r="AA17" s="340">
        <v>22</v>
      </c>
      <c r="AB17" s="341">
        <v>23</v>
      </c>
      <c r="AC17" s="339">
        <v>24</v>
      </c>
      <c r="AD17" s="339">
        <v>25</v>
      </c>
      <c r="AE17" s="340">
        <v>26</v>
      </c>
      <c r="AF17" s="341">
        <v>27</v>
      </c>
      <c r="AG17" s="339">
        <v>28</v>
      </c>
      <c r="AH17" s="339">
        <v>29</v>
      </c>
      <c r="AI17" s="339">
        <v>30</v>
      </c>
      <c r="AJ17" s="340">
        <v>31</v>
      </c>
      <c r="AK17" s="341">
        <v>32</v>
      </c>
      <c r="AL17" s="339">
        <v>33</v>
      </c>
      <c r="AM17" s="339">
        <v>34</v>
      </c>
      <c r="AN17" s="340">
        <v>35</v>
      </c>
      <c r="AO17" s="341">
        <v>36</v>
      </c>
      <c r="AP17" s="339">
        <v>37</v>
      </c>
      <c r="AQ17" s="339">
        <v>38</v>
      </c>
      <c r="AR17" s="339">
        <v>39</v>
      </c>
      <c r="AS17" s="340">
        <v>40</v>
      </c>
      <c r="AT17" s="341">
        <v>41</v>
      </c>
      <c r="AU17" s="339">
        <v>42</v>
      </c>
      <c r="AV17" s="339">
        <v>43</v>
      </c>
      <c r="AW17" s="340">
        <v>44</v>
      </c>
      <c r="AX17" s="341">
        <v>45</v>
      </c>
      <c r="AY17" s="339">
        <v>46</v>
      </c>
      <c r="AZ17" s="339">
        <v>47</v>
      </c>
      <c r="BA17" s="340">
        <v>48</v>
      </c>
      <c r="BB17" s="341">
        <v>49</v>
      </c>
      <c r="BC17" s="339">
        <v>50</v>
      </c>
      <c r="BD17" s="339"/>
      <c r="BE17" s="339"/>
      <c r="BF17" s="340"/>
      <c r="BG17" s="74"/>
      <c r="BH17" s="464"/>
      <c r="BI17" s="462"/>
      <c r="BJ17" s="450"/>
      <c r="BK17" s="450"/>
      <c r="BL17" s="450"/>
      <c r="BM17" s="450"/>
      <c r="BN17" s="450"/>
      <c r="BO17" s="450"/>
      <c r="BP17" s="460"/>
    </row>
    <row r="18" spans="1:68" s="68" customFormat="1" ht="19.5" customHeight="1" thickBot="1">
      <c r="A18" s="342" t="s">
        <v>39</v>
      </c>
      <c r="B18" s="79"/>
      <c r="C18" s="80"/>
      <c r="D18" s="80"/>
      <c r="E18" s="81"/>
      <c r="F18" s="79"/>
      <c r="G18" s="80"/>
      <c r="H18" s="80"/>
      <c r="I18" s="80"/>
      <c r="J18" s="345"/>
      <c r="K18" s="366"/>
      <c r="L18" s="343"/>
      <c r="M18" s="343"/>
      <c r="N18" s="344"/>
      <c r="O18" s="345"/>
      <c r="P18" s="343"/>
      <c r="Q18" s="343"/>
      <c r="R18" s="344"/>
      <c r="S18" s="345"/>
      <c r="T18" s="346"/>
      <c r="U18" s="343"/>
      <c r="V18" s="344"/>
      <c r="W18" s="360" t="s">
        <v>43</v>
      </c>
      <c r="X18" s="79" t="s">
        <v>44</v>
      </c>
      <c r="Y18" s="80" t="s">
        <v>44</v>
      </c>
      <c r="Z18" s="80" t="s">
        <v>44</v>
      </c>
      <c r="AA18" s="81" t="s">
        <v>44</v>
      </c>
      <c r="AB18" s="79" t="s">
        <v>44</v>
      </c>
      <c r="AC18" s="80" t="s">
        <v>44</v>
      </c>
      <c r="AD18" s="349"/>
      <c r="AE18" s="350"/>
      <c r="AF18" s="351"/>
      <c r="AG18" s="349"/>
      <c r="AH18" s="349"/>
      <c r="AI18" s="349"/>
      <c r="AJ18" s="352"/>
      <c r="AK18" s="351"/>
      <c r="AL18" s="349"/>
      <c r="AM18" s="349"/>
      <c r="AN18" s="353"/>
      <c r="AO18" s="354"/>
      <c r="AP18" s="346"/>
      <c r="AQ18" s="346"/>
      <c r="AR18" s="346"/>
      <c r="AS18" s="346"/>
      <c r="AT18" s="355" t="s">
        <v>43</v>
      </c>
      <c r="AU18" s="355" t="s">
        <v>43</v>
      </c>
      <c r="AV18" s="347" t="s">
        <v>43</v>
      </c>
      <c r="AW18" s="357" t="s">
        <v>44</v>
      </c>
      <c r="AX18" s="356" t="s">
        <v>44</v>
      </c>
      <c r="AY18" s="357" t="s">
        <v>44</v>
      </c>
      <c r="AZ18" s="357" t="s">
        <v>44</v>
      </c>
      <c r="BA18" s="348" t="s">
        <v>44</v>
      </c>
      <c r="BB18" s="356" t="s">
        <v>44</v>
      </c>
      <c r="BC18" s="357" t="s">
        <v>44</v>
      </c>
      <c r="BD18" s="357" t="s">
        <v>44</v>
      </c>
      <c r="BE18" s="357" t="s">
        <v>44</v>
      </c>
      <c r="BF18" s="348" t="s">
        <v>44</v>
      </c>
      <c r="BG18" s="76"/>
      <c r="BH18" s="75" t="s">
        <v>39</v>
      </c>
      <c r="BI18" s="277">
        <f>COUNTBLANK(I18:BF18)</f>
        <v>30</v>
      </c>
      <c r="BJ18" s="278">
        <f>COUNTIF(B18:BA18,"С")</f>
        <v>4</v>
      </c>
      <c r="BK18" s="278">
        <f>COUNTIF(B18:BA18,"А")</f>
        <v>0</v>
      </c>
      <c r="BL18" s="278">
        <f>COUNTIF(B18:BA18,"Н")</f>
        <v>0</v>
      </c>
      <c r="BM18" s="278">
        <f>COUNTIF(B18:BA18,"П")</f>
        <v>0</v>
      </c>
      <c r="BN18" s="278">
        <f>COUNTIF(B18:BA18,"Д")</f>
        <v>0</v>
      </c>
      <c r="BO18" s="278">
        <f>COUNTIF(B18:BF18,"К")</f>
        <v>16</v>
      </c>
      <c r="BP18" s="279">
        <f>SUM(BI18:BO18)</f>
        <v>50</v>
      </c>
    </row>
    <row r="19" spans="1:68" s="68" customFormat="1" ht="19.5" customHeight="1" thickBot="1">
      <c r="A19" s="342" t="s">
        <v>40</v>
      </c>
      <c r="B19" s="358"/>
      <c r="C19" s="80"/>
      <c r="D19" s="80"/>
      <c r="E19" s="80"/>
      <c r="F19" s="366"/>
      <c r="G19" s="343"/>
      <c r="H19" s="343"/>
      <c r="I19" s="343"/>
      <c r="J19" s="345"/>
      <c r="K19" s="343"/>
      <c r="L19" s="343"/>
      <c r="M19" s="343"/>
      <c r="N19" s="344"/>
      <c r="O19" s="359"/>
      <c r="P19" s="343"/>
      <c r="Q19" s="343"/>
      <c r="R19" s="344"/>
      <c r="S19" s="359"/>
      <c r="T19" s="343"/>
      <c r="U19" s="360" t="s">
        <v>43</v>
      </c>
      <c r="V19" s="360" t="s">
        <v>43</v>
      </c>
      <c r="W19" s="348" t="s">
        <v>44</v>
      </c>
      <c r="X19" s="79" t="s">
        <v>44</v>
      </c>
      <c r="Y19" s="80" t="s">
        <v>44</v>
      </c>
      <c r="Z19" s="80" t="s">
        <v>44</v>
      </c>
      <c r="AA19" s="81" t="s">
        <v>44</v>
      </c>
      <c r="AB19" s="79" t="s">
        <v>44</v>
      </c>
      <c r="AC19" s="82" t="s">
        <v>44</v>
      </c>
      <c r="AD19" s="349"/>
      <c r="AE19" s="362"/>
      <c r="AF19" s="349"/>
      <c r="AG19" s="349"/>
      <c r="AH19" s="362"/>
      <c r="AI19" s="349"/>
      <c r="AJ19" s="352"/>
      <c r="AK19" s="351"/>
      <c r="AL19" s="349"/>
      <c r="AM19" s="349"/>
      <c r="AN19" s="353"/>
      <c r="AO19" s="354"/>
      <c r="AP19" s="346"/>
      <c r="AQ19" s="346"/>
      <c r="AR19" s="346"/>
      <c r="AS19" s="346"/>
      <c r="AT19" s="355" t="s">
        <v>43</v>
      </c>
      <c r="AU19" s="355" t="s">
        <v>43</v>
      </c>
      <c r="AV19" s="347" t="s">
        <v>43</v>
      </c>
      <c r="AW19" s="348" t="s">
        <v>44</v>
      </c>
      <c r="AX19" s="356" t="s">
        <v>44</v>
      </c>
      <c r="AY19" s="357" t="s">
        <v>44</v>
      </c>
      <c r="AZ19" s="357" t="s">
        <v>44</v>
      </c>
      <c r="BA19" s="348" t="s">
        <v>44</v>
      </c>
      <c r="BB19" s="356" t="s">
        <v>44</v>
      </c>
      <c r="BC19" s="357" t="s">
        <v>44</v>
      </c>
      <c r="BD19" s="357" t="s">
        <v>44</v>
      </c>
      <c r="BE19" s="357" t="s">
        <v>44</v>
      </c>
      <c r="BF19" s="348" t="s">
        <v>44</v>
      </c>
      <c r="BG19" s="76"/>
      <c r="BH19" s="77" t="s">
        <v>40</v>
      </c>
      <c r="BI19" s="280">
        <f>COUNTBLANK(F19:AV19)</f>
        <v>31</v>
      </c>
      <c r="BJ19" s="281">
        <f>COUNTIF(B19:BA19,"С")</f>
        <v>5</v>
      </c>
      <c r="BK19" s="281">
        <f>COUNTIF(B19:BA19,"А")</f>
        <v>0</v>
      </c>
      <c r="BL19" s="281">
        <f>COUNTIF(B19:BA19,"Н")</f>
        <v>0</v>
      </c>
      <c r="BM19" s="281">
        <f>COUNTIF(B19:BA19,"П")</f>
        <v>0</v>
      </c>
      <c r="BN19" s="281">
        <f>COUNTIF(B19:BA19,"Д")</f>
        <v>0</v>
      </c>
      <c r="BO19" s="281">
        <f>COUNTIF(B19:BA19,"К")</f>
        <v>12</v>
      </c>
      <c r="BP19" s="282">
        <f>SUM(BI19:BO19)</f>
        <v>48</v>
      </c>
    </row>
    <row r="20" spans="1:68" s="68" customFormat="1" ht="19.5" customHeight="1" thickBot="1">
      <c r="A20" s="342" t="s">
        <v>41</v>
      </c>
      <c r="B20" s="358"/>
      <c r="C20" s="80"/>
      <c r="D20" s="80"/>
      <c r="E20" s="80"/>
      <c r="F20" s="366"/>
      <c r="G20" s="343"/>
      <c r="H20" s="343"/>
      <c r="I20" s="343"/>
      <c r="J20" s="345"/>
      <c r="K20" s="343"/>
      <c r="L20" s="343"/>
      <c r="M20" s="343"/>
      <c r="N20" s="344"/>
      <c r="O20" s="359"/>
      <c r="P20" s="343"/>
      <c r="Q20" s="343"/>
      <c r="R20" s="344"/>
      <c r="S20" s="359"/>
      <c r="T20" s="343"/>
      <c r="U20" s="360" t="s">
        <v>43</v>
      </c>
      <c r="V20" s="360" t="s">
        <v>43</v>
      </c>
      <c r="W20" s="348" t="s">
        <v>44</v>
      </c>
      <c r="X20" s="79" t="s">
        <v>44</v>
      </c>
      <c r="Y20" s="80" t="s">
        <v>44</v>
      </c>
      <c r="Z20" s="80" t="s">
        <v>44</v>
      </c>
      <c r="AA20" s="81" t="s">
        <v>44</v>
      </c>
      <c r="AB20" s="79" t="s">
        <v>44</v>
      </c>
      <c r="AC20" s="82" t="s">
        <v>44</v>
      </c>
      <c r="AD20" s="349"/>
      <c r="AE20" s="362"/>
      <c r="AF20" s="349"/>
      <c r="AG20" s="349"/>
      <c r="AH20" s="362"/>
      <c r="AI20" s="349"/>
      <c r="AJ20" s="352"/>
      <c r="AK20" s="351"/>
      <c r="AL20" s="349"/>
      <c r="AM20" s="349"/>
      <c r="AN20" s="353"/>
      <c r="AO20" s="354"/>
      <c r="AP20" s="346"/>
      <c r="AQ20" s="346"/>
      <c r="AR20" s="346"/>
      <c r="AS20" s="346"/>
      <c r="AT20" s="355" t="s">
        <v>43</v>
      </c>
      <c r="AU20" s="355" t="s">
        <v>43</v>
      </c>
      <c r="AV20" s="347" t="s">
        <v>43</v>
      </c>
      <c r="AW20" s="348" t="s">
        <v>44</v>
      </c>
      <c r="AX20" s="356" t="s">
        <v>44</v>
      </c>
      <c r="AY20" s="357" t="s">
        <v>44</v>
      </c>
      <c r="AZ20" s="357" t="s">
        <v>44</v>
      </c>
      <c r="BA20" s="348" t="s">
        <v>44</v>
      </c>
      <c r="BB20" s="356" t="s">
        <v>44</v>
      </c>
      <c r="BC20" s="357" t="s">
        <v>44</v>
      </c>
      <c r="BD20" s="357" t="s">
        <v>44</v>
      </c>
      <c r="BE20" s="357" t="s">
        <v>44</v>
      </c>
      <c r="BF20" s="348" t="s">
        <v>44</v>
      </c>
      <c r="BG20" s="76"/>
      <c r="BH20" s="77" t="s">
        <v>41</v>
      </c>
      <c r="BI20" s="280">
        <f>COUNTBLANK(F20:AV20)</f>
        <v>31</v>
      </c>
      <c r="BJ20" s="281">
        <f>COUNTIF(B20:BA20,"С")</f>
        <v>5</v>
      </c>
      <c r="BK20" s="281">
        <f>COUNTIF(B20:BA20,"А")</f>
        <v>0</v>
      </c>
      <c r="BL20" s="281">
        <f>COUNTIF(B20:BA20,"Н")</f>
        <v>0</v>
      </c>
      <c r="BM20" s="281">
        <f>COUNTIF(B20:BA20,"П")</f>
        <v>0</v>
      </c>
      <c r="BN20" s="281">
        <f>COUNTIF(B20:BA20,"Д")</f>
        <v>0</v>
      </c>
      <c r="BO20" s="281">
        <f>COUNTIF(B20:BA20,"К")</f>
        <v>12</v>
      </c>
      <c r="BP20" s="282">
        <f>SUM(BI20:BO20)</f>
        <v>48</v>
      </c>
    </row>
    <row r="21" spans="1:68" s="68" customFormat="1" ht="19.5" customHeight="1" thickBot="1">
      <c r="A21" s="361" t="s">
        <v>288</v>
      </c>
      <c r="B21" s="358"/>
      <c r="C21" s="80"/>
      <c r="D21" s="80"/>
      <c r="E21" s="80"/>
      <c r="F21" s="366"/>
      <c r="G21" s="343"/>
      <c r="H21" s="343"/>
      <c r="I21" s="343"/>
      <c r="J21" s="345"/>
      <c r="K21" s="343"/>
      <c r="L21" s="343"/>
      <c r="M21" s="343"/>
      <c r="N21" s="344"/>
      <c r="O21" s="359"/>
      <c r="P21" s="343"/>
      <c r="Q21" s="343"/>
      <c r="R21" s="344"/>
      <c r="S21" s="359"/>
      <c r="T21" s="343"/>
      <c r="U21" s="360" t="s">
        <v>43</v>
      </c>
      <c r="V21" s="360" t="s">
        <v>43</v>
      </c>
      <c r="W21" s="348" t="s">
        <v>44</v>
      </c>
      <c r="X21" s="79" t="s">
        <v>44</v>
      </c>
      <c r="Y21" s="80" t="s">
        <v>44</v>
      </c>
      <c r="Z21" s="80" t="s">
        <v>44</v>
      </c>
      <c r="AA21" s="81" t="s">
        <v>44</v>
      </c>
      <c r="AB21" s="79" t="s">
        <v>44</v>
      </c>
      <c r="AC21" s="82" t="s">
        <v>44</v>
      </c>
      <c r="AD21" s="349"/>
      <c r="AE21" s="362"/>
      <c r="AF21" s="349"/>
      <c r="AG21" s="349"/>
      <c r="AH21" s="362"/>
      <c r="AI21" s="349"/>
      <c r="AJ21" s="352"/>
      <c r="AK21" s="351"/>
      <c r="AL21" s="349"/>
      <c r="AM21" s="349"/>
      <c r="AN21" s="353"/>
      <c r="AO21" s="354"/>
      <c r="AP21" s="346"/>
      <c r="AQ21" s="346"/>
      <c r="AR21" s="355" t="s">
        <v>43</v>
      </c>
      <c r="AS21" s="355" t="s">
        <v>43</v>
      </c>
      <c r="AT21" s="4" t="s">
        <v>47</v>
      </c>
      <c r="AU21" s="4" t="s">
        <v>47</v>
      </c>
      <c r="AV21" s="4" t="s">
        <v>47</v>
      </c>
      <c r="AW21" s="363"/>
      <c r="AX21" s="365"/>
      <c r="AY21" s="365"/>
      <c r="AZ21" s="365"/>
      <c r="BA21" s="363"/>
      <c r="BB21" s="364"/>
      <c r="BC21" s="365"/>
      <c r="BD21" s="365"/>
      <c r="BE21" s="365"/>
      <c r="BF21" s="363"/>
      <c r="BG21" s="76"/>
      <c r="BH21" s="78" t="s">
        <v>42</v>
      </c>
      <c r="BI21" s="280">
        <f>COUNTBLANK(F21:AV21)</f>
        <v>29</v>
      </c>
      <c r="BJ21" s="284">
        <f>COUNTIF(B21:BA21,"С")</f>
        <v>4</v>
      </c>
      <c r="BK21" s="284">
        <f>COUNTIF(B21:BA21,"А")</f>
        <v>3</v>
      </c>
      <c r="BL21" s="284">
        <f>COUNTIF(B21:BA21,"Н")</f>
        <v>0</v>
      </c>
      <c r="BM21" s="284">
        <f>COUNTIF(B21:BA21,"П")</f>
        <v>0</v>
      </c>
      <c r="BN21" s="284">
        <f>COUNTIF(B21:BA21,"Д")</f>
        <v>0</v>
      </c>
      <c r="BO21" s="284">
        <f>COUNTIF(B21:BA21,"К")</f>
        <v>7</v>
      </c>
      <c r="BP21" s="285">
        <f>SUM(BI21:BO21)</f>
        <v>43</v>
      </c>
    </row>
    <row r="22" spans="60:68" ht="16.5" thickBot="1">
      <c r="BH22" s="5" t="s">
        <v>92</v>
      </c>
      <c r="BI22" s="283">
        <f aca="true" t="shared" si="0" ref="BI22:BP22">SUM(BI18:BI21)</f>
        <v>121</v>
      </c>
      <c r="BJ22" s="283">
        <f t="shared" si="0"/>
        <v>18</v>
      </c>
      <c r="BK22" s="283">
        <f t="shared" si="0"/>
        <v>3</v>
      </c>
      <c r="BL22" s="283">
        <f t="shared" si="0"/>
        <v>0</v>
      </c>
      <c r="BM22" s="283">
        <f t="shared" si="0"/>
        <v>0</v>
      </c>
      <c r="BN22" s="283">
        <f t="shared" si="0"/>
        <v>0</v>
      </c>
      <c r="BO22" s="283">
        <f t="shared" si="0"/>
        <v>47</v>
      </c>
      <c r="BP22" s="283">
        <f t="shared" si="0"/>
        <v>189</v>
      </c>
    </row>
    <row r="24" spans="1:68" s="12" customFormat="1" ht="18.75" customHeight="1">
      <c r="A24" s="6" t="s">
        <v>49</v>
      </c>
      <c r="B24" s="7"/>
      <c r="C24" s="7"/>
      <c r="D24" s="7"/>
      <c r="E24" s="8"/>
      <c r="F24" s="458" t="s">
        <v>50</v>
      </c>
      <c r="G24" s="458"/>
      <c r="H24" s="458"/>
      <c r="I24" s="458"/>
      <c r="J24" s="7"/>
      <c r="K24" s="10" t="s">
        <v>43</v>
      </c>
      <c r="L24" s="458" t="s">
        <v>82</v>
      </c>
      <c r="M24" s="458"/>
      <c r="N24" s="458"/>
      <c r="O24" s="458"/>
      <c r="P24" s="458"/>
      <c r="Q24" s="7"/>
      <c r="R24" s="4" t="s">
        <v>45</v>
      </c>
      <c r="S24" s="458" t="s">
        <v>51</v>
      </c>
      <c r="T24" s="458"/>
      <c r="U24" s="458"/>
      <c r="V24" s="458"/>
      <c r="W24" s="458"/>
      <c r="X24" s="7"/>
      <c r="Y24" s="4" t="s">
        <v>46</v>
      </c>
      <c r="Z24" s="458" t="s">
        <v>52</v>
      </c>
      <c r="AA24" s="458"/>
      <c r="AB24" s="458"/>
      <c r="AC24" s="458"/>
      <c r="AD24" s="458"/>
      <c r="AE24" s="7"/>
      <c r="AF24" s="4" t="s">
        <v>47</v>
      </c>
      <c r="AG24" s="448" t="s">
        <v>37</v>
      </c>
      <c r="AH24" s="448"/>
      <c r="AI24" s="448"/>
      <c r="AJ24" s="448"/>
      <c r="AK24" s="448"/>
      <c r="AL24" s="448"/>
      <c r="AM24" s="9"/>
      <c r="AN24" s="4" t="s">
        <v>81</v>
      </c>
      <c r="AO24" s="448" t="s">
        <v>103</v>
      </c>
      <c r="AP24" s="448"/>
      <c r="AQ24" s="448"/>
      <c r="AR24" s="448"/>
      <c r="AS24" s="448"/>
      <c r="AT24" s="448"/>
      <c r="AU24" s="2"/>
      <c r="AV24" s="4" t="s">
        <v>44</v>
      </c>
      <c r="AW24" s="448" t="s">
        <v>38</v>
      </c>
      <c r="AX24" s="448"/>
      <c r="AY24" s="448"/>
      <c r="AZ24" s="448"/>
      <c r="BA24" s="448"/>
      <c r="BB24" s="336"/>
      <c r="BC24" s="336"/>
      <c r="BD24" s="336"/>
      <c r="BE24" s="336"/>
      <c r="BF24" s="336"/>
      <c r="BG24" s="11"/>
      <c r="BH24" s="4"/>
      <c r="BI24" s="448"/>
      <c r="BJ24" s="448"/>
      <c r="BK24" s="448"/>
      <c r="BL24" s="448"/>
      <c r="BM24" s="448"/>
      <c r="BN24" s="7"/>
      <c r="BO24" s="7"/>
      <c r="BP24" s="7"/>
    </row>
    <row r="25" spans="1:68" s="14" customFormat="1" ht="20.25">
      <c r="A25" s="13"/>
      <c r="B25" s="13"/>
      <c r="C25" s="13"/>
      <c r="D25" s="13"/>
      <c r="E25" s="13"/>
      <c r="F25" s="458"/>
      <c r="G25" s="458"/>
      <c r="H25" s="458"/>
      <c r="I25" s="458"/>
      <c r="J25" s="13"/>
      <c r="K25" s="13"/>
      <c r="L25" s="458"/>
      <c r="M25" s="458"/>
      <c r="N25" s="458"/>
      <c r="O25" s="458"/>
      <c r="P25" s="458"/>
      <c r="Q25" s="13"/>
      <c r="R25" s="13"/>
      <c r="S25" s="458"/>
      <c r="T25" s="458"/>
      <c r="U25" s="458"/>
      <c r="V25" s="458"/>
      <c r="W25" s="458"/>
      <c r="X25" s="13"/>
      <c r="Y25" s="13"/>
      <c r="Z25" s="458"/>
      <c r="AA25" s="458"/>
      <c r="AB25" s="458"/>
      <c r="AC25" s="458"/>
      <c r="AD25" s="458"/>
      <c r="AE25" s="13"/>
      <c r="AF25" s="13"/>
      <c r="AG25" s="448"/>
      <c r="AH25" s="448"/>
      <c r="AI25" s="448"/>
      <c r="AJ25" s="448"/>
      <c r="AK25" s="448"/>
      <c r="AL25" s="448"/>
      <c r="AM25" s="9"/>
      <c r="AN25" s="13"/>
      <c r="AO25" s="448"/>
      <c r="AP25" s="448"/>
      <c r="AQ25" s="448"/>
      <c r="AR25" s="448"/>
      <c r="AS25" s="448"/>
      <c r="AT25" s="448"/>
      <c r="AU25" s="13"/>
      <c r="AV25" s="13"/>
      <c r="AW25" s="448"/>
      <c r="AX25" s="448"/>
      <c r="AY25" s="448"/>
      <c r="AZ25" s="448"/>
      <c r="BA25" s="448"/>
      <c r="BB25" s="336"/>
      <c r="BC25" s="336"/>
      <c r="BD25" s="336"/>
      <c r="BE25" s="336"/>
      <c r="BF25" s="336"/>
      <c r="BG25" s="11"/>
      <c r="BH25" s="13"/>
      <c r="BI25" s="448"/>
      <c r="BJ25" s="448"/>
      <c r="BK25" s="448"/>
      <c r="BL25" s="448"/>
      <c r="BM25" s="448"/>
      <c r="BN25" s="13"/>
      <c r="BO25" s="13"/>
      <c r="BP25" s="13"/>
    </row>
  </sheetData>
  <sheetProtection/>
  <mergeCells count="54">
    <mergeCell ref="BP16:BP17"/>
    <mergeCell ref="BO16:BO17"/>
    <mergeCell ref="BN16:BN17"/>
    <mergeCell ref="BM16:BM17"/>
    <mergeCell ref="BI16:BI17"/>
    <mergeCell ref="BH16:BH17"/>
    <mergeCell ref="BK16:BK17"/>
    <mergeCell ref="BJ16:BJ17"/>
    <mergeCell ref="AX10:BJ10"/>
    <mergeCell ref="BK7:BP7"/>
    <mergeCell ref="BK8:BP8"/>
    <mergeCell ref="BK9:BP9"/>
    <mergeCell ref="F24:I25"/>
    <mergeCell ref="L24:P25"/>
    <mergeCell ref="S24:W25"/>
    <mergeCell ref="Z24:AD25"/>
    <mergeCell ref="AG24:AL25"/>
    <mergeCell ref="AO24:AT25"/>
    <mergeCell ref="AW24:BA25"/>
    <mergeCell ref="BI24:BM25"/>
    <mergeCell ref="AT16:AW16"/>
    <mergeCell ref="BB16:BF16"/>
    <mergeCell ref="BL16:BL17"/>
    <mergeCell ref="A4:BP4"/>
    <mergeCell ref="A5:BP5"/>
    <mergeCell ref="X16:AA16"/>
    <mergeCell ref="BH14:BP14"/>
    <mergeCell ref="BO12:BP12"/>
    <mergeCell ref="A2:BP2"/>
    <mergeCell ref="A3:BP3"/>
    <mergeCell ref="AX16:BA16"/>
    <mergeCell ref="S7:AA7"/>
    <mergeCell ref="S8:AA8"/>
    <mergeCell ref="S10:AA10"/>
    <mergeCell ref="F16:I16"/>
    <mergeCell ref="J16:N16"/>
    <mergeCell ref="O16:R16"/>
    <mergeCell ref="S16:W16"/>
    <mergeCell ref="AK16:AN16"/>
    <mergeCell ref="AB16:AE16"/>
    <mergeCell ref="AF16:AJ16"/>
    <mergeCell ref="AO16:AS16"/>
    <mergeCell ref="AB10:AU10"/>
    <mergeCell ref="AB9:AU9"/>
    <mergeCell ref="B16:E16"/>
    <mergeCell ref="A16:A17"/>
    <mergeCell ref="S9:AA9"/>
    <mergeCell ref="AX7:BJ7"/>
    <mergeCell ref="AX8:BJ8"/>
    <mergeCell ref="AX9:BJ9"/>
    <mergeCell ref="A14:BA14"/>
    <mergeCell ref="S11:AA11"/>
    <mergeCell ref="AB8:AU8"/>
    <mergeCell ref="AB7:AU7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AA116"/>
  <sheetViews>
    <sheetView view="pageBreakPreview" zoomScale="60" zoomScaleNormal="56" zoomScalePageLayoutView="0" workbookViewId="0" topLeftCell="A64">
      <selection activeCell="T62" sqref="T62"/>
    </sheetView>
  </sheetViews>
  <sheetFormatPr defaultColWidth="9.00390625" defaultRowHeight="12.75"/>
  <cols>
    <col min="1" max="1" width="10.75390625" style="98" customWidth="1"/>
    <col min="2" max="2" width="80.75390625" style="98" customWidth="1"/>
    <col min="3" max="8" width="2.25390625" style="98" customWidth="1"/>
    <col min="9" max="9" width="4.75390625" style="98" customWidth="1"/>
    <col min="10" max="10" width="7.875" style="126" customWidth="1"/>
    <col min="11" max="11" width="6.75390625" style="98" customWidth="1"/>
    <col min="12" max="12" width="8.00390625" style="126" customWidth="1"/>
    <col min="13" max="13" width="6.75390625" style="126" customWidth="1"/>
    <col min="14" max="14" width="7.75390625" style="126" customWidth="1"/>
    <col min="15" max="15" width="6.75390625" style="126" customWidth="1"/>
    <col min="16" max="16" width="7.25390625" style="126" customWidth="1"/>
    <col min="17" max="17" width="9.875" style="98" customWidth="1"/>
    <col min="18" max="24" width="6.25390625" style="98" customWidth="1"/>
    <col min="25" max="25" width="10.75390625" style="98" customWidth="1"/>
    <col min="26" max="16384" width="9.125" style="98" customWidth="1"/>
  </cols>
  <sheetData>
    <row r="1" ht="27.75" customHeight="1"/>
    <row r="2" ht="18" customHeight="1"/>
    <row r="3" spans="1:24" ht="19.5" customHeight="1" thickBot="1">
      <c r="A3" s="505" t="s">
        <v>83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</row>
    <row r="4" spans="1:24" ht="15.75" customHeight="1">
      <c r="A4" s="465" t="s">
        <v>1</v>
      </c>
      <c r="B4" s="485" t="s">
        <v>241</v>
      </c>
      <c r="C4" s="512" t="s">
        <v>16</v>
      </c>
      <c r="D4" s="513"/>
      <c r="E4" s="513"/>
      <c r="F4" s="513"/>
      <c r="G4" s="513"/>
      <c r="H4" s="513"/>
      <c r="I4" s="514"/>
      <c r="J4" s="483" t="s">
        <v>6</v>
      </c>
      <c r="K4" s="484"/>
      <c r="L4" s="484"/>
      <c r="M4" s="484"/>
      <c r="N4" s="484"/>
      <c r="O4" s="484"/>
      <c r="P4" s="485"/>
      <c r="Q4" s="483" t="s">
        <v>8</v>
      </c>
      <c r="R4" s="484"/>
      <c r="S4" s="484"/>
      <c r="T4" s="484"/>
      <c r="U4" s="484"/>
      <c r="V4" s="484"/>
      <c r="W4" s="484"/>
      <c r="X4" s="485"/>
    </row>
    <row r="5" spans="1:24" ht="15.75" customHeight="1">
      <c r="A5" s="466"/>
      <c r="B5" s="506"/>
      <c r="C5" s="515"/>
      <c r="D5" s="516"/>
      <c r="E5" s="516"/>
      <c r="F5" s="516"/>
      <c r="G5" s="516"/>
      <c r="H5" s="516"/>
      <c r="I5" s="517"/>
      <c r="J5" s="529" t="s">
        <v>15</v>
      </c>
      <c r="K5" s="489" t="s">
        <v>17</v>
      </c>
      <c r="L5" s="544" t="s">
        <v>84</v>
      </c>
      <c r="M5" s="550" t="s">
        <v>7</v>
      </c>
      <c r="N5" s="551"/>
      <c r="O5" s="552"/>
      <c r="P5" s="480" t="s">
        <v>86</v>
      </c>
      <c r="Q5" s="475" t="s">
        <v>9</v>
      </c>
      <c r="R5" s="476"/>
      <c r="S5" s="476" t="s">
        <v>10</v>
      </c>
      <c r="T5" s="476"/>
      <c r="U5" s="476" t="s">
        <v>11</v>
      </c>
      <c r="V5" s="476"/>
      <c r="W5" s="476" t="s">
        <v>12</v>
      </c>
      <c r="X5" s="532"/>
    </row>
    <row r="6" spans="1:24" ht="15.75" customHeight="1">
      <c r="A6" s="466"/>
      <c r="B6" s="506"/>
      <c r="C6" s="518" t="s">
        <v>2</v>
      </c>
      <c r="D6" s="519"/>
      <c r="E6" s="519"/>
      <c r="F6" s="519" t="s">
        <v>3</v>
      </c>
      <c r="G6" s="519"/>
      <c r="H6" s="519"/>
      <c r="I6" s="508" t="s">
        <v>4</v>
      </c>
      <c r="J6" s="529"/>
      <c r="K6" s="489"/>
      <c r="L6" s="545"/>
      <c r="M6" s="510" t="s">
        <v>5</v>
      </c>
      <c r="N6" s="522" t="s">
        <v>14</v>
      </c>
      <c r="O6" s="510" t="s">
        <v>85</v>
      </c>
      <c r="P6" s="481"/>
      <c r="Q6" s="211">
        <v>1</v>
      </c>
      <c r="R6" s="99">
        <v>2</v>
      </c>
      <c r="S6" s="99">
        <v>3</v>
      </c>
      <c r="T6" s="99">
        <v>4</v>
      </c>
      <c r="U6" s="99">
        <v>5</v>
      </c>
      <c r="V6" s="99">
        <v>6</v>
      </c>
      <c r="W6" s="99">
        <v>7</v>
      </c>
      <c r="X6" s="100">
        <v>8</v>
      </c>
    </row>
    <row r="7" spans="1:24" ht="14.25" customHeight="1">
      <c r="A7" s="466"/>
      <c r="B7" s="506"/>
      <c r="C7" s="518"/>
      <c r="D7" s="519"/>
      <c r="E7" s="519"/>
      <c r="F7" s="519"/>
      <c r="G7" s="519"/>
      <c r="H7" s="519"/>
      <c r="I7" s="508"/>
      <c r="J7" s="529"/>
      <c r="K7" s="489"/>
      <c r="L7" s="545"/>
      <c r="M7" s="510"/>
      <c r="N7" s="522"/>
      <c r="O7" s="510"/>
      <c r="P7" s="481"/>
      <c r="Q7" s="475" t="s">
        <v>13</v>
      </c>
      <c r="R7" s="476"/>
      <c r="S7" s="476"/>
      <c r="T7" s="476"/>
      <c r="U7" s="476"/>
      <c r="V7" s="476"/>
      <c r="W7" s="476"/>
      <c r="X7" s="532"/>
    </row>
    <row r="8" spans="1:24" ht="14.25" customHeight="1">
      <c r="A8" s="466"/>
      <c r="B8" s="506"/>
      <c r="C8" s="518"/>
      <c r="D8" s="519"/>
      <c r="E8" s="519"/>
      <c r="F8" s="519"/>
      <c r="G8" s="519"/>
      <c r="H8" s="519"/>
      <c r="I8" s="508"/>
      <c r="J8" s="529"/>
      <c r="K8" s="489"/>
      <c r="L8" s="545"/>
      <c r="M8" s="510"/>
      <c r="N8" s="522"/>
      <c r="O8" s="510"/>
      <c r="P8" s="481"/>
      <c r="Q8" s="212">
        <v>10</v>
      </c>
      <c r="R8" s="101">
        <v>20</v>
      </c>
      <c r="S8" s="101">
        <v>15</v>
      </c>
      <c r="T8" s="101">
        <v>15</v>
      </c>
      <c r="U8" s="101">
        <v>15</v>
      </c>
      <c r="V8" s="101">
        <v>15</v>
      </c>
      <c r="W8" s="101">
        <v>15</v>
      </c>
      <c r="X8" s="102">
        <v>15</v>
      </c>
    </row>
    <row r="9" spans="1:24" ht="52.5" customHeight="1" thickBot="1">
      <c r="A9" s="467"/>
      <c r="B9" s="507"/>
      <c r="C9" s="520"/>
      <c r="D9" s="521"/>
      <c r="E9" s="521"/>
      <c r="F9" s="521"/>
      <c r="G9" s="521"/>
      <c r="H9" s="521"/>
      <c r="I9" s="509"/>
      <c r="J9" s="530"/>
      <c r="K9" s="490"/>
      <c r="L9" s="546"/>
      <c r="M9" s="511"/>
      <c r="N9" s="523"/>
      <c r="O9" s="511"/>
      <c r="P9" s="482"/>
      <c r="Q9" s="526" t="s">
        <v>18</v>
      </c>
      <c r="R9" s="527"/>
      <c r="S9" s="527"/>
      <c r="T9" s="527"/>
      <c r="U9" s="527"/>
      <c r="V9" s="527"/>
      <c r="W9" s="527"/>
      <c r="X9" s="528"/>
    </row>
    <row r="10" spans="1:24" ht="19.5" customHeight="1">
      <c r="A10" s="127">
        <v>1</v>
      </c>
      <c r="B10" s="210">
        <v>2</v>
      </c>
      <c r="C10" s="486">
        <v>3</v>
      </c>
      <c r="D10" s="487"/>
      <c r="E10" s="488"/>
      <c r="F10" s="531">
        <v>4</v>
      </c>
      <c r="G10" s="487"/>
      <c r="H10" s="488"/>
      <c r="I10" s="104">
        <v>5</v>
      </c>
      <c r="J10" s="128">
        <v>6</v>
      </c>
      <c r="K10" s="103">
        <v>7</v>
      </c>
      <c r="L10" s="129">
        <v>8</v>
      </c>
      <c r="M10" s="129">
        <v>9</v>
      </c>
      <c r="N10" s="129">
        <v>10</v>
      </c>
      <c r="O10" s="129">
        <v>11</v>
      </c>
      <c r="P10" s="130">
        <v>12</v>
      </c>
      <c r="Q10" s="270">
        <v>13</v>
      </c>
      <c r="R10" s="103">
        <v>14</v>
      </c>
      <c r="S10" s="103">
        <v>15</v>
      </c>
      <c r="T10" s="103">
        <v>16</v>
      </c>
      <c r="U10" s="103">
        <v>17</v>
      </c>
      <c r="V10" s="103">
        <v>18</v>
      </c>
      <c r="W10" s="103">
        <v>19</v>
      </c>
      <c r="X10" s="104">
        <v>20</v>
      </c>
    </row>
    <row r="11" spans="1:24" s="86" customFormat="1" ht="19.5" customHeight="1">
      <c r="A11" s="477" t="s">
        <v>218</v>
      </c>
      <c r="B11" s="478"/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8"/>
      <c r="R11" s="478"/>
      <c r="S11" s="478"/>
      <c r="T11" s="478"/>
      <c r="U11" s="478"/>
      <c r="V11" s="478"/>
      <c r="W11" s="478"/>
      <c r="X11" s="479"/>
    </row>
    <row r="12" spans="1:24" s="86" customFormat="1" ht="19.5" customHeight="1">
      <c r="A12" s="477" t="s">
        <v>169</v>
      </c>
      <c r="B12" s="478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8"/>
      <c r="U12" s="478"/>
      <c r="V12" s="478"/>
      <c r="W12" s="478"/>
      <c r="X12" s="479"/>
    </row>
    <row r="13" spans="1:24" s="95" customFormat="1" ht="22.5" customHeight="1">
      <c r="A13" s="213" t="s">
        <v>170</v>
      </c>
      <c r="B13" s="214" t="s">
        <v>171</v>
      </c>
      <c r="C13" s="215"/>
      <c r="D13" s="215"/>
      <c r="E13" s="216"/>
      <c r="F13" s="217"/>
      <c r="G13" s="215">
        <v>1</v>
      </c>
      <c r="H13" s="215"/>
      <c r="I13" s="218"/>
      <c r="J13" s="291">
        <v>90</v>
      </c>
      <c r="K13" s="292">
        <v>3</v>
      </c>
      <c r="L13" s="292">
        <v>30</v>
      </c>
      <c r="M13" s="290">
        <v>4</v>
      </c>
      <c r="N13" s="290">
        <v>26</v>
      </c>
      <c r="O13" s="198"/>
      <c r="P13" s="199">
        <v>60</v>
      </c>
      <c r="Q13" s="219">
        <v>3</v>
      </c>
      <c r="R13" s="91"/>
      <c r="S13" s="91"/>
      <c r="T13" s="91"/>
      <c r="U13" s="91"/>
      <c r="V13" s="91"/>
      <c r="W13" s="91"/>
      <c r="X13" s="105"/>
    </row>
    <row r="14" spans="1:24" s="95" customFormat="1" ht="22.5" customHeight="1">
      <c r="A14" s="213" t="s">
        <v>172</v>
      </c>
      <c r="B14" s="214" t="s">
        <v>141</v>
      </c>
      <c r="C14" s="220"/>
      <c r="D14" s="220"/>
      <c r="E14" s="221"/>
      <c r="F14" s="222"/>
      <c r="G14" s="220">
        <v>1</v>
      </c>
      <c r="H14" s="220"/>
      <c r="I14" s="223"/>
      <c r="J14" s="89">
        <v>90</v>
      </c>
      <c r="K14" s="198">
        <v>3</v>
      </c>
      <c r="L14" s="292">
        <v>30</v>
      </c>
      <c r="M14" s="87">
        <v>10</v>
      </c>
      <c r="N14" s="87">
        <v>20</v>
      </c>
      <c r="O14" s="116"/>
      <c r="P14" s="97">
        <v>60</v>
      </c>
      <c r="Q14" s="224">
        <v>3</v>
      </c>
      <c r="R14" s="88"/>
      <c r="S14" s="88"/>
      <c r="T14" s="88"/>
      <c r="U14" s="88"/>
      <c r="V14" s="88"/>
      <c r="W14" s="88"/>
      <c r="X14" s="96"/>
    </row>
    <row r="15" spans="1:24" s="95" customFormat="1" ht="22.5" customHeight="1">
      <c r="A15" s="213" t="s">
        <v>173</v>
      </c>
      <c r="B15" s="214" t="s">
        <v>142</v>
      </c>
      <c r="C15" s="220"/>
      <c r="D15" s="220"/>
      <c r="E15" s="221"/>
      <c r="F15" s="222"/>
      <c r="G15" s="220">
        <v>1</v>
      </c>
      <c r="H15" s="220"/>
      <c r="I15" s="223"/>
      <c r="J15" s="89">
        <v>90</v>
      </c>
      <c r="K15" s="198">
        <v>3</v>
      </c>
      <c r="L15" s="292">
        <v>30</v>
      </c>
      <c r="M15" s="87">
        <v>10</v>
      </c>
      <c r="N15" s="87">
        <v>20</v>
      </c>
      <c r="O15" s="116"/>
      <c r="P15" s="97">
        <v>60</v>
      </c>
      <c r="Q15" s="224">
        <v>3</v>
      </c>
      <c r="R15" s="88"/>
      <c r="S15" s="88"/>
      <c r="T15" s="88"/>
      <c r="U15" s="88"/>
      <c r="V15" s="88"/>
      <c r="W15" s="88"/>
      <c r="X15" s="96"/>
    </row>
    <row r="16" spans="1:24" s="95" customFormat="1" ht="22.5" customHeight="1">
      <c r="A16" s="213" t="s">
        <v>175</v>
      </c>
      <c r="B16" s="214" t="s">
        <v>143</v>
      </c>
      <c r="C16" s="220"/>
      <c r="D16" s="220"/>
      <c r="E16" s="221"/>
      <c r="F16" s="222"/>
      <c r="G16" s="220">
        <v>3</v>
      </c>
      <c r="H16" s="220"/>
      <c r="I16" s="223"/>
      <c r="J16" s="89">
        <v>90</v>
      </c>
      <c r="K16" s="198">
        <v>3</v>
      </c>
      <c r="L16" s="292">
        <v>30</v>
      </c>
      <c r="M16" s="293">
        <v>10</v>
      </c>
      <c r="N16" s="293">
        <v>20</v>
      </c>
      <c r="O16" s="116"/>
      <c r="P16" s="97">
        <v>60</v>
      </c>
      <c r="Q16" s="224"/>
      <c r="R16" s="88"/>
      <c r="S16" s="88">
        <v>3</v>
      </c>
      <c r="T16" s="88"/>
      <c r="U16" s="88"/>
      <c r="V16" s="88"/>
      <c r="W16" s="88"/>
      <c r="X16" s="96"/>
    </row>
    <row r="17" spans="1:24" s="95" customFormat="1" ht="22.5" customHeight="1">
      <c r="A17" s="213" t="s">
        <v>176</v>
      </c>
      <c r="B17" s="214" t="s">
        <v>197</v>
      </c>
      <c r="C17" s="220">
        <v>1</v>
      </c>
      <c r="D17" s="220">
        <v>3</v>
      </c>
      <c r="E17" s="221"/>
      <c r="F17" s="222">
        <v>2</v>
      </c>
      <c r="G17" s="220">
        <v>4</v>
      </c>
      <c r="H17" s="220"/>
      <c r="I17" s="223"/>
      <c r="J17" s="89">
        <v>360</v>
      </c>
      <c r="K17" s="312">
        <v>12</v>
      </c>
      <c r="L17" s="292">
        <v>120</v>
      </c>
      <c r="M17" s="293"/>
      <c r="N17" s="293">
        <v>120</v>
      </c>
      <c r="O17" s="116"/>
      <c r="P17" s="97">
        <v>240</v>
      </c>
      <c r="Q17" s="224">
        <v>3</v>
      </c>
      <c r="R17" s="88">
        <v>3</v>
      </c>
      <c r="S17" s="88">
        <v>3</v>
      </c>
      <c r="T17" s="88">
        <v>3</v>
      </c>
      <c r="U17" s="88"/>
      <c r="V17" s="88"/>
      <c r="W17" s="88"/>
      <c r="X17" s="96"/>
    </row>
    <row r="18" spans="1:24" s="95" customFormat="1" ht="22.5" customHeight="1">
      <c r="A18" s="213" t="s">
        <v>177</v>
      </c>
      <c r="B18" s="214" t="s">
        <v>174</v>
      </c>
      <c r="C18" s="220"/>
      <c r="D18" s="220" t="s">
        <v>251</v>
      </c>
      <c r="E18" s="221"/>
      <c r="F18" s="222"/>
      <c r="G18" s="220">
        <v>6</v>
      </c>
      <c r="H18" s="220"/>
      <c r="I18" s="223"/>
      <c r="J18" s="89">
        <v>180</v>
      </c>
      <c r="K18" s="312">
        <v>6</v>
      </c>
      <c r="L18" s="292">
        <v>60</v>
      </c>
      <c r="M18" s="293"/>
      <c r="N18" s="293">
        <v>60</v>
      </c>
      <c r="O18" s="116"/>
      <c r="P18" s="97">
        <v>120</v>
      </c>
      <c r="Q18" s="224"/>
      <c r="R18" s="88"/>
      <c r="S18" s="88"/>
      <c r="T18" s="88"/>
      <c r="U18" s="88">
        <v>3</v>
      </c>
      <c r="V18" s="88">
        <v>3</v>
      </c>
      <c r="W18" s="88"/>
      <c r="X18" s="96"/>
    </row>
    <row r="19" spans="1:24" s="95" customFormat="1" ht="22.5" customHeight="1">
      <c r="A19" s="213" t="s">
        <v>255</v>
      </c>
      <c r="B19" s="214" t="s">
        <v>253</v>
      </c>
      <c r="C19" s="220"/>
      <c r="D19" s="220"/>
      <c r="E19" s="221"/>
      <c r="F19" s="222">
        <v>3</v>
      </c>
      <c r="G19" s="220"/>
      <c r="H19" s="220"/>
      <c r="I19" s="223"/>
      <c r="J19" s="89">
        <v>90</v>
      </c>
      <c r="K19" s="312">
        <v>3</v>
      </c>
      <c r="L19" s="292">
        <v>30</v>
      </c>
      <c r="M19" s="293">
        <v>10</v>
      </c>
      <c r="N19" s="293">
        <v>20</v>
      </c>
      <c r="O19" s="116"/>
      <c r="P19" s="97">
        <v>60</v>
      </c>
      <c r="Q19" s="224"/>
      <c r="R19" s="88"/>
      <c r="S19" s="88">
        <v>3</v>
      </c>
      <c r="T19" s="88"/>
      <c r="U19" s="88"/>
      <c r="V19" s="88"/>
      <c r="W19" s="88"/>
      <c r="X19" s="96"/>
    </row>
    <row r="20" spans="1:24" s="95" customFormat="1" ht="22.5" customHeight="1" thickBot="1">
      <c r="A20" s="213" t="s">
        <v>252</v>
      </c>
      <c r="B20" s="214" t="s">
        <v>254</v>
      </c>
      <c r="C20" s="225"/>
      <c r="D20" s="225"/>
      <c r="E20" s="226"/>
      <c r="F20" s="227">
        <v>2</v>
      </c>
      <c r="G20" s="225"/>
      <c r="H20" s="225"/>
      <c r="I20" s="223"/>
      <c r="J20" s="89">
        <v>90</v>
      </c>
      <c r="K20" s="198">
        <v>3</v>
      </c>
      <c r="L20" s="292">
        <v>30</v>
      </c>
      <c r="M20" s="293">
        <v>10</v>
      </c>
      <c r="N20" s="293">
        <v>20</v>
      </c>
      <c r="O20" s="116"/>
      <c r="P20" s="97">
        <v>60</v>
      </c>
      <c r="Q20" s="224"/>
      <c r="R20" s="88">
        <v>3</v>
      </c>
      <c r="S20" s="88"/>
      <c r="T20" s="88"/>
      <c r="U20" s="88"/>
      <c r="V20" s="88"/>
      <c r="W20" s="88"/>
      <c r="X20" s="96"/>
    </row>
    <row r="21" spans="1:25" s="132" customFormat="1" ht="24" customHeight="1" thickBot="1">
      <c r="A21" s="493" t="s">
        <v>231</v>
      </c>
      <c r="B21" s="494"/>
      <c r="C21" s="472"/>
      <c r="D21" s="473"/>
      <c r="E21" s="474"/>
      <c r="F21" s="533"/>
      <c r="G21" s="473"/>
      <c r="H21" s="473"/>
      <c r="I21" s="228"/>
      <c r="J21" s="209">
        <f aca="true" t="shared" si="0" ref="J21:X21">SUM(J13:J20)</f>
        <v>1080</v>
      </c>
      <c r="K21" s="106">
        <f t="shared" si="0"/>
        <v>36</v>
      </c>
      <c r="L21" s="106">
        <f t="shared" si="0"/>
        <v>360</v>
      </c>
      <c r="M21" s="106">
        <f t="shared" si="0"/>
        <v>54</v>
      </c>
      <c r="N21" s="106">
        <f t="shared" si="0"/>
        <v>306</v>
      </c>
      <c r="O21" s="106">
        <f t="shared" si="0"/>
        <v>0</v>
      </c>
      <c r="P21" s="107">
        <f t="shared" si="0"/>
        <v>720</v>
      </c>
      <c r="Q21" s="271">
        <f t="shared" si="0"/>
        <v>12</v>
      </c>
      <c r="R21" s="106">
        <f t="shared" si="0"/>
        <v>6</v>
      </c>
      <c r="S21" s="106">
        <f t="shared" si="0"/>
        <v>9</v>
      </c>
      <c r="T21" s="106">
        <f t="shared" si="0"/>
        <v>3</v>
      </c>
      <c r="U21" s="106">
        <f t="shared" si="0"/>
        <v>3</v>
      </c>
      <c r="V21" s="106">
        <f t="shared" si="0"/>
        <v>3</v>
      </c>
      <c r="W21" s="106">
        <f t="shared" si="0"/>
        <v>0</v>
      </c>
      <c r="X21" s="107">
        <f t="shared" si="0"/>
        <v>0</v>
      </c>
      <c r="Y21" s="131">
        <f>SUM(Q21:X21)</f>
        <v>36</v>
      </c>
    </row>
    <row r="22" spans="1:24" s="133" customFormat="1" ht="17.25" customHeight="1" thickBot="1">
      <c r="A22" s="540"/>
      <c r="B22" s="541"/>
      <c r="C22" s="541"/>
      <c r="D22" s="541"/>
      <c r="E22" s="541"/>
      <c r="F22" s="541"/>
      <c r="G22" s="541"/>
      <c r="H22" s="541"/>
      <c r="I22" s="541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  <c r="V22" s="542"/>
      <c r="W22" s="542"/>
      <c r="X22" s="543"/>
    </row>
    <row r="23" spans="1:25" s="133" customFormat="1" ht="17.25" customHeight="1">
      <c r="A23" s="229" t="s">
        <v>157</v>
      </c>
      <c r="B23" s="537" t="s">
        <v>196</v>
      </c>
      <c r="C23" s="538"/>
      <c r="D23" s="538"/>
      <c r="E23" s="538"/>
      <c r="F23" s="538"/>
      <c r="G23" s="538"/>
      <c r="H23" s="538"/>
      <c r="I23" s="538"/>
      <c r="J23" s="538"/>
      <c r="K23" s="538"/>
      <c r="L23" s="538"/>
      <c r="M23" s="538"/>
      <c r="N23" s="538"/>
      <c r="O23" s="538"/>
      <c r="P23" s="538"/>
      <c r="Q23" s="538"/>
      <c r="R23" s="538"/>
      <c r="S23" s="538"/>
      <c r="T23" s="538"/>
      <c r="U23" s="538"/>
      <c r="V23" s="538"/>
      <c r="W23" s="538"/>
      <c r="X23" s="538"/>
      <c r="Y23" s="539"/>
    </row>
    <row r="24" spans="1:27" s="133" customFormat="1" ht="21.75" customHeight="1">
      <c r="A24" s="230" t="s">
        <v>178</v>
      </c>
      <c r="B24" s="231" t="s">
        <v>198</v>
      </c>
      <c r="C24" s="125"/>
      <c r="D24" s="121">
        <v>1</v>
      </c>
      <c r="E24" s="122"/>
      <c r="F24" s="120"/>
      <c r="G24" s="121"/>
      <c r="H24" s="122"/>
      <c r="I24" s="123"/>
      <c r="J24" s="89">
        <f>SUM(K24*30)</f>
        <v>150</v>
      </c>
      <c r="K24" s="198">
        <f>SUM(Q24:X24)</f>
        <v>5</v>
      </c>
      <c r="L24" s="198">
        <f>K24*10</f>
        <v>50</v>
      </c>
      <c r="M24" s="232">
        <v>20</v>
      </c>
      <c r="N24" s="232">
        <v>30</v>
      </c>
      <c r="O24" s="232"/>
      <c r="P24" s="233">
        <v>100</v>
      </c>
      <c r="Q24" s="288">
        <v>5</v>
      </c>
      <c r="R24" s="267"/>
      <c r="S24" s="234"/>
      <c r="T24" s="234"/>
      <c r="U24" s="91"/>
      <c r="V24" s="91"/>
      <c r="W24" s="91"/>
      <c r="X24" s="105"/>
      <c r="Z24" s="134"/>
      <c r="AA24" s="134"/>
    </row>
    <row r="25" spans="1:27" s="133" customFormat="1" ht="22.5" customHeight="1">
      <c r="A25" s="230" t="s">
        <v>199</v>
      </c>
      <c r="B25" s="235" t="s">
        <v>237</v>
      </c>
      <c r="C25" s="135"/>
      <c r="D25" s="136">
        <v>2</v>
      </c>
      <c r="E25" s="137"/>
      <c r="F25" s="138"/>
      <c r="G25" s="136"/>
      <c r="H25" s="137"/>
      <c r="I25" s="236"/>
      <c r="J25" s="89">
        <f>SUM(K25*30)</f>
        <v>150</v>
      </c>
      <c r="K25" s="198">
        <f>SUM(Q25:X25)</f>
        <v>5</v>
      </c>
      <c r="L25" s="198">
        <f>K25*10</f>
        <v>50</v>
      </c>
      <c r="M25" s="87">
        <v>20</v>
      </c>
      <c r="N25" s="87">
        <v>30</v>
      </c>
      <c r="O25" s="87"/>
      <c r="P25" s="199">
        <f>J25-L25</f>
        <v>100</v>
      </c>
      <c r="Q25" s="224"/>
      <c r="R25" s="88">
        <v>5</v>
      </c>
      <c r="S25" s="266"/>
      <c r="T25" s="88"/>
      <c r="U25" s="88"/>
      <c r="V25" s="88"/>
      <c r="W25" s="88"/>
      <c r="X25" s="96"/>
      <c r="Y25" s="139"/>
      <c r="Z25" s="139"/>
      <c r="AA25" s="139"/>
    </row>
    <row r="26" spans="1:27" s="133" customFormat="1" ht="22.5" customHeight="1">
      <c r="A26" s="230" t="s">
        <v>179</v>
      </c>
      <c r="B26" s="237" t="s">
        <v>256</v>
      </c>
      <c r="C26" s="135"/>
      <c r="D26" s="136"/>
      <c r="E26" s="137"/>
      <c r="F26" s="138">
        <v>3</v>
      </c>
      <c r="G26" s="136"/>
      <c r="H26" s="137"/>
      <c r="I26" s="93"/>
      <c r="J26" s="89">
        <v>90</v>
      </c>
      <c r="K26" s="312">
        <v>3</v>
      </c>
      <c r="L26" s="312">
        <v>30</v>
      </c>
      <c r="M26" s="87">
        <v>10</v>
      </c>
      <c r="N26" s="87">
        <v>20</v>
      </c>
      <c r="O26" s="87"/>
      <c r="P26" s="199">
        <v>60</v>
      </c>
      <c r="Q26" s="224"/>
      <c r="R26" s="88"/>
      <c r="S26" s="266">
        <v>3</v>
      </c>
      <c r="T26" s="88"/>
      <c r="U26" s="88"/>
      <c r="V26" s="88"/>
      <c r="W26" s="88"/>
      <c r="X26" s="96"/>
      <c r="Y26" s="139"/>
      <c r="Z26" s="139"/>
      <c r="AA26" s="139"/>
    </row>
    <row r="27" spans="1:27" s="133" customFormat="1" ht="22.5" customHeight="1">
      <c r="A27" s="230" t="s">
        <v>180</v>
      </c>
      <c r="B27" s="237" t="s">
        <v>257</v>
      </c>
      <c r="C27" s="135"/>
      <c r="D27" s="136"/>
      <c r="E27" s="137"/>
      <c r="F27" s="138">
        <v>4</v>
      </c>
      <c r="G27" s="136"/>
      <c r="H27" s="137"/>
      <c r="I27" s="93"/>
      <c r="J27" s="89">
        <v>90</v>
      </c>
      <c r="K27" s="312">
        <v>3</v>
      </c>
      <c r="L27" s="312">
        <v>30</v>
      </c>
      <c r="M27" s="87">
        <v>10</v>
      </c>
      <c r="N27" s="87">
        <v>20</v>
      </c>
      <c r="O27" s="87"/>
      <c r="P27" s="199">
        <v>60</v>
      </c>
      <c r="Q27" s="224"/>
      <c r="R27" s="88"/>
      <c r="S27" s="266"/>
      <c r="T27" s="88">
        <v>3</v>
      </c>
      <c r="U27" s="88"/>
      <c r="V27" s="88"/>
      <c r="W27" s="88"/>
      <c r="X27" s="96"/>
      <c r="Y27" s="139"/>
      <c r="Z27" s="139"/>
      <c r="AA27" s="139"/>
    </row>
    <row r="28" spans="1:27" s="133" customFormat="1" ht="22.5" customHeight="1">
      <c r="A28" s="230" t="s">
        <v>181</v>
      </c>
      <c r="B28" s="237" t="s">
        <v>258</v>
      </c>
      <c r="C28" s="135"/>
      <c r="D28" s="136"/>
      <c r="E28" s="137"/>
      <c r="F28" s="138">
        <v>5</v>
      </c>
      <c r="G28" s="136"/>
      <c r="H28" s="137"/>
      <c r="I28" s="93"/>
      <c r="J28" s="89">
        <v>90</v>
      </c>
      <c r="K28" s="312">
        <v>3</v>
      </c>
      <c r="L28" s="312">
        <v>30</v>
      </c>
      <c r="M28" s="87">
        <v>10</v>
      </c>
      <c r="N28" s="87">
        <v>20</v>
      </c>
      <c r="O28" s="87"/>
      <c r="P28" s="199">
        <v>60</v>
      </c>
      <c r="Q28" s="224"/>
      <c r="R28" s="88"/>
      <c r="S28" s="266"/>
      <c r="T28" s="88"/>
      <c r="U28" s="88">
        <v>3</v>
      </c>
      <c r="V28" s="88"/>
      <c r="W28" s="88"/>
      <c r="X28" s="96"/>
      <c r="Y28" s="139"/>
      <c r="Z28" s="139"/>
      <c r="AA28" s="139"/>
    </row>
    <row r="29" spans="1:27" s="133" customFormat="1" ht="22.5" customHeight="1">
      <c r="A29" s="230" t="s">
        <v>200</v>
      </c>
      <c r="B29" s="237" t="s">
        <v>259</v>
      </c>
      <c r="C29" s="135"/>
      <c r="D29" s="136"/>
      <c r="E29" s="137"/>
      <c r="F29" s="138">
        <v>6</v>
      </c>
      <c r="G29" s="136"/>
      <c r="H29" s="137"/>
      <c r="I29" s="93"/>
      <c r="J29" s="89">
        <v>90</v>
      </c>
      <c r="K29" s="312">
        <v>3</v>
      </c>
      <c r="L29" s="312">
        <v>30</v>
      </c>
      <c r="M29" s="87">
        <v>10</v>
      </c>
      <c r="N29" s="87">
        <v>20</v>
      </c>
      <c r="O29" s="87"/>
      <c r="P29" s="199">
        <v>60</v>
      </c>
      <c r="Q29" s="224"/>
      <c r="R29" s="88"/>
      <c r="S29" s="266"/>
      <c r="T29" s="88"/>
      <c r="U29" s="88"/>
      <c r="V29" s="88">
        <v>3</v>
      </c>
      <c r="W29" s="88"/>
      <c r="X29" s="96"/>
      <c r="Y29" s="139"/>
      <c r="Z29" s="139"/>
      <c r="AA29" s="139"/>
    </row>
    <row r="30" spans="1:27" s="394" customFormat="1" ht="35.25" customHeight="1">
      <c r="A30" s="408" t="s">
        <v>201</v>
      </c>
      <c r="B30" s="409" t="s">
        <v>289</v>
      </c>
      <c r="C30" s="410"/>
      <c r="D30" s="411"/>
      <c r="E30" s="412"/>
      <c r="F30" s="413">
        <v>7</v>
      </c>
      <c r="G30" s="411">
        <v>8</v>
      </c>
      <c r="H30" s="412"/>
      <c r="I30" s="414"/>
      <c r="J30" s="415">
        <v>180</v>
      </c>
      <c r="K30" s="416">
        <v>6</v>
      </c>
      <c r="L30" s="416">
        <v>60</v>
      </c>
      <c r="M30" s="417">
        <v>20</v>
      </c>
      <c r="N30" s="417">
        <v>40</v>
      </c>
      <c r="O30" s="417"/>
      <c r="P30" s="418">
        <v>120</v>
      </c>
      <c r="Q30" s="419"/>
      <c r="R30" s="420"/>
      <c r="S30" s="421"/>
      <c r="T30" s="420"/>
      <c r="U30" s="420"/>
      <c r="V30" s="420"/>
      <c r="W30" s="420">
        <v>3</v>
      </c>
      <c r="X30" s="422">
        <v>3</v>
      </c>
      <c r="Y30" s="423"/>
      <c r="Z30" s="423"/>
      <c r="AA30" s="423"/>
    </row>
    <row r="31" spans="1:27" s="133" customFormat="1" ht="21.75" customHeight="1">
      <c r="A31" s="230" t="s">
        <v>182</v>
      </c>
      <c r="B31" s="237" t="s">
        <v>214</v>
      </c>
      <c r="C31" s="135"/>
      <c r="D31" s="136"/>
      <c r="E31" s="137"/>
      <c r="F31" s="138"/>
      <c r="G31" s="136">
        <v>8</v>
      </c>
      <c r="H31" s="137"/>
      <c r="I31" s="93"/>
      <c r="J31" s="89">
        <f>SUM(K31*30)</f>
        <v>90</v>
      </c>
      <c r="K31" s="297">
        <f>SUM(Q31:X31)</f>
        <v>3</v>
      </c>
      <c r="L31" s="297">
        <f>K31*10</f>
        <v>30</v>
      </c>
      <c r="M31" s="87">
        <v>10</v>
      </c>
      <c r="N31" s="87">
        <v>20</v>
      </c>
      <c r="O31" s="87"/>
      <c r="P31" s="199">
        <f>J31-L31</f>
        <v>60</v>
      </c>
      <c r="Q31" s="224"/>
      <c r="R31" s="88"/>
      <c r="S31" s="88"/>
      <c r="T31" s="88"/>
      <c r="U31" s="88"/>
      <c r="V31" s="88"/>
      <c r="W31" s="88">
        <v>3</v>
      </c>
      <c r="X31" s="96"/>
      <c r="Z31" s="134"/>
      <c r="AA31" s="134"/>
    </row>
    <row r="32" spans="1:27" s="133" customFormat="1" ht="21.75" customHeight="1">
      <c r="A32" s="230" t="s">
        <v>183</v>
      </c>
      <c r="B32" s="237" t="s">
        <v>138</v>
      </c>
      <c r="C32" s="135"/>
      <c r="D32" s="136"/>
      <c r="E32" s="137"/>
      <c r="F32" s="138"/>
      <c r="G32" s="136">
        <v>7</v>
      </c>
      <c r="H32" s="137"/>
      <c r="I32" s="94"/>
      <c r="J32" s="89">
        <f>SUM(K32*30)</f>
        <v>90</v>
      </c>
      <c r="K32" s="297">
        <f>SUM(Q32:X32)</f>
        <v>3</v>
      </c>
      <c r="L32" s="297">
        <f>K32*10</f>
        <v>30</v>
      </c>
      <c r="M32" s="87"/>
      <c r="N32" s="87">
        <v>30</v>
      </c>
      <c r="O32" s="87"/>
      <c r="P32" s="199">
        <f>J32-L32</f>
        <v>60</v>
      </c>
      <c r="Q32" s="224"/>
      <c r="R32" s="88"/>
      <c r="S32" s="88"/>
      <c r="T32" s="88"/>
      <c r="U32" s="88"/>
      <c r="V32" s="88"/>
      <c r="W32" s="88">
        <v>3</v>
      </c>
      <c r="X32" s="96"/>
      <c r="Z32" s="134"/>
      <c r="AA32" s="134"/>
    </row>
    <row r="33" spans="1:27" s="133" customFormat="1" ht="21.75" customHeight="1">
      <c r="A33" s="230" t="s">
        <v>184</v>
      </c>
      <c r="B33" s="334" t="s">
        <v>272</v>
      </c>
      <c r="C33" s="331"/>
      <c r="D33" s="326"/>
      <c r="E33" s="328"/>
      <c r="F33" s="333"/>
      <c r="G33" s="326">
        <v>3</v>
      </c>
      <c r="H33" s="328"/>
      <c r="I33" s="94"/>
      <c r="J33" s="89">
        <v>90</v>
      </c>
      <c r="K33" s="319">
        <v>3</v>
      </c>
      <c r="L33" s="319">
        <v>30</v>
      </c>
      <c r="M33" s="90">
        <v>10</v>
      </c>
      <c r="N33" s="90">
        <v>10</v>
      </c>
      <c r="O33" s="90">
        <v>10</v>
      </c>
      <c r="P33" s="199">
        <v>60</v>
      </c>
      <c r="Q33" s="219"/>
      <c r="R33" s="91"/>
      <c r="S33" s="91">
        <v>3</v>
      </c>
      <c r="T33" s="91"/>
      <c r="U33" s="91"/>
      <c r="V33" s="91"/>
      <c r="W33" s="91"/>
      <c r="X33" s="105"/>
      <c r="Z33" s="134"/>
      <c r="AA33" s="134"/>
    </row>
    <row r="34" spans="1:27" s="133" customFormat="1" ht="21.75" customHeight="1">
      <c r="A34" s="230" t="s">
        <v>185</v>
      </c>
      <c r="B34" s="140" t="s">
        <v>211</v>
      </c>
      <c r="C34" s="273"/>
      <c r="D34" s="274"/>
      <c r="E34" s="275"/>
      <c r="F34" s="276"/>
      <c r="G34" s="274">
        <v>1</v>
      </c>
      <c r="H34" s="275"/>
      <c r="I34" s="123"/>
      <c r="J34" s="89">
        <f>SUM(K34*30)</f>
        <v>90</v>
      </c>
      <c r="K34" s="272">
        <f>SUM(Q34:X34)</f>
        <v>3</v>
      </c>
      <c r="L34" s="272">
        <f>K34*10</f>
        <v>30</v>
      </c>
      <c r="M34" s="90">
        <v>10</v>
      </c>
      <c r="N34" s="90">
        <v>20</v>
      </c>
      <c r="O34" s="90"/>
      <c r="P34" s="199">
        <f>J34-L34</f>
        <v>60</v>
      </c>
      <c r="Q34" s="219">
        <v>3</v>
      </c>
      <c r="R34" s="91"/>
      <c r="S34" s="91"/>
      <c r="T34" s="91"/>
      <c r="U34" s="91"/>
      <c r="V34" s="91"/>
      <c r="W34" s="91"/>
      <c r="X34" s="105"/>
      <c r="Z34" s="134"/>
      <c r="AA34" s="134"/>
    </row>
    <row r="35" spans="1:24" s="133" customFormat="1" ht="22.5" customHeight="1">
      <c r="A35" s="230" t="s">
        <v>186</v>
      </c>
      <c r="B35" s="115" t="s">
        <v>273</v>
      </c>
      <c r="C35" s="135"/>
      <c r="D35" s="136">
        <v>2</v>
      </c>
      <c r="E35" s="137"/>
      <c r="F35" s="138"/>
      <c r="G35" s="136"/>
      <c r="H35" s="137"/>
      <c r="I35" s="92"/>
      <c r="J35" s="89">
        <f aca="true" t="shared" si="1" ref="J35:J46">SUM(K35*30)</f>
        <v>120</v>
      </c>
      <c r="K35" s="272">
        <f aca="true" t="shared" si="2" ref="K35:K41">SUM(Q35:X35)</f>
        <v>4</v>
      </c>
      <c r="L35" s="272">
        <f aca="true" t="shared" si="3" ref="L35:L41">K35*10</f>
        <v>40</v>
      </c>
      <c r="M35" s="87">
        <v>10</v>
      </c>
      <c r="N35" s="87">
        <v>30</v>
      </c>
      <c r="O35" s="87"/>
      <c r="P35" s="199">
        <f aca="true" t="shared" si="4" ref="P35:P41">J35-L35</f>
        <v>80</v>
      </c>
      <c r="Q35" s="224"/>
      <c r="R35" s="88">
        <v>4</v>
      </c>
      <c r="S35" s="88"/>
      <c r="T35" s="88"/>
      <c r="U35" s="88"/>
      <c r="V35" s="88"/>
      <c r="W35" s="88"/>
      <c r="X35" s="96"/>
    </row>
    <row r="36" spans="1:24" s="133" customFormat="1" ht="22.5" customHeight="1">
      <c r="A36" s="230" t="s">
        <v>202</v>
      </c>
      <c r="B36" s="115" t="s">
        <v>191</v>
      </c>
      <c r="C36" s="135"/>
      <c r="D36" s="136"/>
      <c r="E36" s="137"/>
      <c r="F36" s="138"/>
      <c r="G36" s="136">
        <v>4</v>
      </c>
      <c r="H36" s="137"/>
      <c r="I36" s="117"/>
      <c r="J36" s="89">
        <f t="shared" si="1"/>
        <v>90</v>
      </c>
      <c r="K36" s="272">
        <f t="shared" si="2"/>
        <v>3</v>
      </c>
      <c r="L36" s="272">
        <f t="shared" si="3"/>
        <v>30</v>
      </c>
      <c r="M36" s="87">
        <v>6</v>
      </c>
      <c r="N36" s="87">
        <v>24</v>
      </c>
      <c r="O36" s="87"/>
      <c r="P36" s="199">
        <f t="shared" si="4"/>
        <v>60</v>
      </c>
      <c r="Q36" s="224"/>
      <c r="R36" s="88"/>
      <c r="S36" s="88"/>
      <c r="T36" s="88">
        <v>3</v>
      </c>
      <c r="U36" s="88"/>
      <c r="V36" s="88"/>
      <c r="W36" s="88"/>
      <c r="X36" s="96"/>
    </row>
    <row r="37" spans="1:27" s="133" customFormat="1" ht="22.5" customHeight="1">
      <c r="A37" s="230" t="s">
        <v>187</v>
      </c>
      <c r="B37" s="141" t="s">
        <v>135</v>
      </c>
      <c r="C37" s="135"/>
      <c r="D37" s="136">
        <v>4</v>
      </c>
      <c r="E37" s="137"/>
      <c r="F37" s="138"/>
      <c r="G37" s="136">
        <v>3</v>
      </c>
      <c r="H37" s="137"/>
      <c r="I37" s="93"/>
      <c r="J37" s="89">
        <f t="shared" si="1"/>
        <v>210</v>
      </c>
      <c r="K37" s="272">
        <f t="shared" si="2"/>
        <v>7</v>
      </c>
      <c r="L37" s="272">
        <f t="shared" si="3"/>
        <v>70</v>
      </c>
      <c r="M37" s="87"/>
      <c r="N37" s="87">
        <v>70</v>
      </c>
      <c r="O37" s="87"/>
      <c r="P37" s="199">
        <f t="shared" si="4"/>
        <v>140</v>
      </c>
      <c r="Q37" s="224"/>
      <c r="R37" s="88"/>
      <c r="S37" s="88">
        <v>4</v>
      </c>
      <c r="T37" s="88">
        <v>3</v>
      </c>
      <c r="U37" s="88"/>
      <c r="V37" s="88"/>
      <c r="W37" s="88"/>
      <c r="X37" s="96"/>
      <c r="Y37" s="139"/>
      <c r="Z37" s="139"/>
      <c r="AA37" s="139"/>
    </row>
    <row r="38" spans="1:27" s="133" customFormat="1" ht="22.5" customHeight="1">
      <c r="A38" s="230" t="s">
        <v>223</v>
      </c>
      <c r="B38" s="141" t="s">
        <v>242</v>
      </c>
      <c r="C38" s="135"/>
      <c r="D38" s="136"/>
      <c r="E38" s="137"/>
      <c r="F38" s="138"/>
      <c r="G38" s="136">
        <v>2</v>
      </c>
      <c r="H38" s="137">
        <v>3</v>
      </c>
      <c r="I38" s="93"/>
      <c r="J38" s="89">
        <f t="shared" si="1"/>
        <v>210</v>
      </c>
      <c r="K38" s="272">
        <f t="shared" si="2"/>
        <v>7</v>
      </c>
      <c r="L38" s="272">
        <f t="shared" si="3"/>
        <v>70</v>
      </c>
      <c r="M38" s="87"/>
      <c r="N38" s="87">
        <v>70</v>
      </c>
      <c r="O38" s="87"/>
      <c r="P38" s="199">
        <f t="shared" si="4"/>
        <v>140</v>
      </c>
      <c r="Q38" s="224"/>
      <c r="R38" s="88">
        <v>4</v>
      </c>
      <c r="S38" s="88">
        <v>3</v>
      </c>
      <c r="T38" s="88"/>
      <c r="U38" s="88"/>
      <c r="V38" s="88"/>
      <c r="W38" s="88"/>
      <c r="X38" s="96"/>
      <c r="Y38" s="139"/>
      <c r="Z38" s="139"/>
      <c r="AA38" s="139"/>
    </row>
    <row r="39" spans="1:27" s="133" customFormat="1" ht="22.5" customHeight="1">
      <c r="A39" s="230" t="s">
        <v>224</v>
      </c>
      <c r="B39" s="141" t="s">
        <v>139</v>
      </c>
      <c r="C39" s="135"/>
      <c r="D39" s="136">
        <v>6</v>
      </c>
      <c r="E39" s="137">
        <v>8</v>
      </c>
      <c r="F39" s="138"/>
      <c r="G39" s="136" t="s">
        <v>275</v>
      </c>
      <c r="H39" s="137">
        <v>7</v>
      </c>
      <c r="I39" s="93"/>
      <c r="J39" s="89">
        <f t="shared" si="1"/>
        <v>540</v>
      </c>
      <c r="K39" s="272">
        <f t="shared" si="2"/>
        <v>18</v>
      </c>
      <c r="L39" s="272">
        <f t="shared" si="3"/>
        <v>180</v>
      </c>
      <c r="M39" s="87">
        <v>44</v>
      </c>
      <c r="N39" s="87">
        <v>136</v>
      </c>
      <c r="O39" s="87"/>
      <c r="P39" s="199">
        <f t="shared" si="4"/>
        <v>360</v>
      </c>
      <c r="Q39" s="224"/>
      <c r="R39" s="88"/>
      <c r="S39" s="88"/>
      <c r="T39" s="88">
        <v>3</v>
      </c>
      <c r="U39" s="88">
        <v>6</v>
      </c>
      <c r="V39" s="88">
        <v>3</v>
      </c>
      <c r="W39" s="88">
        <v>3</v>
      </c>
      <c r="X39" s="96">
        <v>3</v>
      </c>
      <c r="Y39" s="139"/>
      <c r="Z39" s="139"/>
      <c r="AA39" s="139"/>
    </row>
    <row r="40" spans="1:27" s="133" customFormat="1" ht="36.75" customHeight="1">
      <c r="A40" s="230" t="s">
        <v>225</v>
      </c>
      <c r="B40" s="141" t="s">
        <v>212</v>
      </c>
      <c r="C40" s="135"/>
      <c r="D40" s="136"/>
      <c r="E40" s="137"/>
      <c r="F40" s="138"/>
      <c r="G40" s="136">
        <v>2</v>
      </c>
      <c r="H40" s="137"/>
      <c r="I40" s="93"/>
      <c r="J40" s="89">
        <f t="shared" si="1"/>
        <v>180</v>
      </c>
      <c r="K40" s="198">
        <f t="shared" si="2"/>
        <v>6</v>
      </c>
      <c r="L40" s="198">
        <f t="shared" si="3"/>
        <v>60</v>
      </c>
      <c r="M40" s="87"/>
      <c r="N40" s="87">
        <v>60</v>
      </c>
      <c r="O40" s="87"/>
      <c r="P40" s="199">
        <f t="shared" si="4"/>
        <v>120</v>
      </c>
      <c r="Q40" s="224"/>
      <c r="R40" s="88">
        <v>6</v>
      </c>
      <c r="S40" s="88"/>
      <c r="T40" s="88"/>
      <c r="U40" s="88"/>
      <c r="V40" s="88"/>
      <c r="W40" s="88"/>
      <c r="X40" s="96"/>
      <c r="Y40" s="139"/>
      <c r="Z40" s="139"/>
      <c r="AA40" s="139"/>
    </row>
    <row r="41" spans="1:27" s="133" customFormat="1" ht="22.5" customHeight="1">
      <c r="A41" s="230" t="s">
        <v>188</v>
      </c>
      <c r="B41" s="237" t="s">
        <v>217</v>
      </c>
      <c r="C41" s="135"/>
      <c r="D41" s="136">
        <v>3</v>
      </c>
      <c r="E41" s="137"/>
      <c r="F41" s="138"/>
      <c r="G41" s="136"/>
      <c r="H41" s="137"/>
      <c r="I41" s="93"/>
      <c r="J41" s="89">
        <f t="shared" si="1"/>
        <v>90</v>
      </c>
      <c r="K41" s="198">
        <f t="shared" si="2"/>
        <v>3</v>
      </c>
      <c r="L41" s="198">
        <f t="shared" si="3"/>
        <v>30</v>
      </c>
      <c r="M41" s="87">
        <v>10</v>
      </c>
      <c r="N41" s="87">
        <v>20</v>
      </c>
      <c r="O41" s="87"/>
      <c r="P41" s="199">
        <f t="shared" si="4"/>
        <v>60</v>
      </c>
      <c r="Q41" s="224"/>
      <c r="R41" s="88"/>
      <c r="S41" s="88">
        <v>3</v>
      </c>
      <c r="T41" s="88"/>
      <c r="U41" s="88"/>
      <c r="V41" s="88"/>
      <c r="W41" s="88"/>
      <c r="X41" s="96"/>
      <c r="Y41" s="139"/>
      <c r="Z41" s="139"/>
      <c r="AA41" s="139"/>
    </row>
    <row r="42" spans="1:24" ht="22.5" customHeight="1">
      <c r="A42" s="230" t="s">
        <v>189</v>
      </c>
      <c r="B42" s="142" t="s">
        <v>215</v>
      </c>
      <c r="C42" s="143"/>
      <c r="D42" s="144">
        <v>5</v>
      </c>
      <c r="E42" s="145"/>
      <c r="F42" s="146"/>
      <c r="G42" s="144"/>
      <c r="H42" s="145"/>
      <c r="I42" s="147"/>
      <c r="J42" s="89">
        <f t="shared" si="1"/>
        <v>90</v>
      </c>
      <c r="K42" s="116">
        <f>SUM(Q42:X42)</f>
        <v>3</v>
      </c>
      <c r="L42" s="198">
        <f>K42*10</f>
        <v>30</v>
      </c>
      <c r="M42" s="108">
        <v>10</v>
      </c>
      <c r="N42" s="108">
        <v>20</v>
      </c>
      <c r="O42" s="108"/>
      <c r="P42" s="97">
        <f>J42-L42</f>
        <v>60</v>
      </c>
      <c r="Q42" s="298"/>
      <c r="R42" s="299"/>
      <c r="S42" s="299"/>
      <c r="T42" s="299"/>
      <c r="U42" s="299">
        <v>3</v>
      </c>
      <c r="V42" s="299"/>
      <c r="W42" s="299"/>
      <c r="X42" s="300"/>
    </row>
    <row r="43" spans="1:24" ht="22.5" customHeight="1">
      <c r="A43" s="230" t="s">
        <v>203</v>
      </c>
      <c r="B43" s="289" t="s">
        <v>239</v>
      </c>
      <c r="C43" s="143"/>
      <c r="D43" s="144">
        <v>6</v>
      </c>
      <c r="E43" s="145"/>
      <c r="F43" s="146"/>
      <c r="G43" s="144"/>
      <c r="H43" s="145"/>
      <c r="I43" s="147"/>
      <c r="J43" s="89">
        <f t="shared" si="1"/>
        <v>90</v>
      </c>
      <c r="K43" s="116">
        <f>SUM(Q43:X43)</f>
        <v>3</v>
      </c>
      <c r="L43" s="272">
        <f>K43*10</f>
        <v>30</v>
      </c>
      <c r="M43" s="108">
        <v>10</v>
      </c>
      <c r="N43" s="108">
        <v>20</v>
      </c>
      <c r="O43" s="108"/>
      <c r="P43" s="97">
        <v>60</v>
      </c>
      <c r="Q43" s="298"/>
      <c r="R43" s="299"/>
      <c r="S43" s="299"/>
      <c r="T43" s="299"/>
      <c r="U43" s="299"/>
      <c r="V43" s="299">
        <v>3</v>
      </c>
      <c r="W43" s="299"/>
      <c r="X43" s="300"/>
    </row>
    <row r="44" spans="1:24" ht="22.5" customHeight="1">
      <c r="A44" s="230" t="s">
        <v>190</v>
      </c>
      <c r="B44" s="148" t="s">
        <v>216</v>
      </c>
      <c r="C44" s="143"/>
      <c r="D44" s="144">
        <v>7</v>
      </c>
      <c r="E44" s="145"/>
      <c r="F44" s="146"/>
      <c r="G44" s="144"/>
      <c r="H44" s="145"/>
      <c r="I44" s="147"/>
      <c r="J44" s="89">
        <f t="shared" si="1"/>
        <v>90</v>
      </c>
      <c r="K44" s="116">
        <f>SUM(Q44:X44)</f>
        <v>3</v>
      </c>
      <c r="L44" s="198">
        <f>K44*10</f>
        <v>30</v>
      </c>
      <c r="M44" s="108">
        <v>10</v>
      </c>
      <c r="N44" s="108">
        <v>20</v>
      </c>
      <c r="O44" s="108"/>
      <c r="P44" s="97">
        <f>J44-L44</f>
        <v>60</v>
      </c>
      <c r="Q44" s="298"/>
      <c r="R44" s="299"/>
      <c r="S44" s="299"/>
      <c r="T44" s="299"/>
      <c r="U44" s="299"/>
      <c r="V44" s="299"/>
      <c r="W44" s="299">
        <v>3</v>
      </c>
      <c r="X44" s="300"/>
    </row>
    <row r="45" spans="1:24" ht="22.5" customHeight="1">
      <c r="A45" s="230" t="s">
        <v>238</v>
      </c>
      <c r="B45" s="255" t="s">
        <v>284</v>
      </c>
      <c r="C45" s="150"/>
      <c r="D45" s="151">
        <v>8</v>
      </c>
      <c r="E45" s="152"/>
      <c r="F45" s="153"/>
      <c r="G45" s="151"/>
      <c r="H45" s="152"/>
      <c r="I45" s="154"/>
      <c r="J45" s="89">
        <f t="shared" si="1"/>
        <v>90</v>
      </c>
      <c r="K45" s="116">
        <f>SUM(Q45:X45)</f>
        <v>3</v>
      </c>
      <c r="L45" s="272">
        <f>K45*10</f>
        <v>30</v>
      </c>
      <c r="M45" s="118">
        <v>10</v>
      </c>
      <c r="N45" s="118">
        <v>20</v>
      </c>
      <c r="O45" s="118"/>
      <c r="P45" s="119">
        <v>60</v>
      </c>
      <c r="Q45" s="301"/>
      <c r="R45" s="302"/>
      <c r="S45" s="302"/>
      <c r="T45" s="302"/>
      <c r="U45" s="302"/>
      <c r="V45" s="302"/>
      <c r="W45" s="302"/>
      <c r="X45" s="303">
        <v>3</v>
      </c>
    </row>
    <row r="46" spans="1:24" ht="22.5" customHeight="1" thickBot="1">
      <c r="A46" s="230" t="s">
        <v>274</v>
      </c>
      <c r="B46" s="149" t="s">
        <v>213</v>
      </c>
      <c r="C46" s="150"/>
      <c r="D46" s="151"/>
      <c r="E46" s="152"/>
      <c r="F46" s="153"/>
      <c r="G46" s="151">
        <v>6</v>
      </c>
      <c r="H46" s="152"/>
      <c r="I46" s="154"/>
      <c r="J46" s="89">
        <f t="shared" si="1"/>
        <v>90</v>
      </c>
      <c r="K46" s="124">
        <f>SUM(Q46:X46)</f>
        <v>3</v>
      </c>
      <c r="L46" s="198">
        <f>K46*10</f>
        <v>30</v>
      </c>
      <c r="M46" s="118">
        <v>10</v>
      </c>
      <c r="N46" s="118">
        <v>20</v>
      </c>
      <c r="O46" s="118"/>
      <c r="P46" s="119">
        <f>J46-L46</f>
        <v>60</v>
      </c>
      <c r="Q46" s="301"/>
      <c r="R46" s="302"/>
      <c r="S46" s="302"/>
      <c r="T46" s="302"/>
      <c r="U46" s="302"/>
      <c r="V46" s="302">
        <v>3</v>
      </c>
      <c r="W46" s="302"/>
      <c r="X46" s="303"/>
    </row>
    <row r="47" spans="1:24" s="156" customFormat="1" ht="24" customHeight="1" thickBot="1">
      <c r="A47" s="493" t="s">
        <v>230</v>
      </c>
      <c r="B47" s="494"/>
      <c r="C47" s="499"/>
      <c r="D47" s="500"/>
      <c r="E47" s="524"/>
      <c r="F47" s="525"/>
      <c r="G47" s="500"/>
      <c r="H47" s="524"/>
      <c r="I47" s="107"/>
      <c r="J47" s="155">
        <f aca="true" t="shared" si="5" ref="J47:X47">SUM(J24:J46)</f>
        <v>3090</v>
      </c>
      <c r="K47" s="155">
        <f t="shared" si="5"/>
        <v>103</v>
      </c>
      <c r="L47" s="155">
        <f t="shared" si="5"/>
        <v>1030</v>
      </c>
      <c r="M47" s="155">
        <f t="shared" si="5"/>
        <v>250</v>
      </c>
      <c r="N47" s="155">
        <f t="shared" si="5"/>
        <v>770</v>
      </c>
      <c r="O47" s="155">
        <f t="shared" si="5"/>
        <v>10</v>
      </c>
      <c r="P47" s="155">
        <f t="shared" si="5"/>
        <v>2060</v>
      </c>
      <c r="Q47" s="271">
        <f t="shared" si="5"/>
        <v>8</v>
      </c>
      <c r="R47" s="271">
        <f t="shared" si="5"/>
        <v>19</v>
      </c>
      <c r="S47" s="271">
        <f t="shared" si="5"/>
        <v>16</v>
      </c>
      <c r="T47" s="271">
        <f t="shared" si="5"/>
        <v>12</v>
      </c>
      <c r="U47" s="271">
        <f t="shared" si="5"/>
        <v>12</v>
      </c>
      <c r="V47" s="209">
        <f t="shared" si="5"/>
        <v>12</v>
      </c>
      <c r="W47" s="209">
        <f t="shared" si="5"/>
        <v>15</v>
      </c>
      <c r="X47" s="209">
        <f t="shared" si="5"/>
        <v>9</v>
      </c>
    </row>
    <row r="48" spans="1:24" s="133" customFormat="1" ht="24" customHeight="1" thickBot="1">
      <c r="A48" s="534" t="s">
        <v>192</v>
      </c>
      <c r="B48" s="535"/>
      <c r="C48" s="535"/>
      <c r="D48" s="535"/>
      <c r="E48" s="535"/>
      <c r="F48" s="535"/>
      <c r="G48" s="535"/>
      <c r="H48" s="535"/>
      <c r="I48" s="535"/>
      <c r="J48" s="535"/>
      <c r="K48" s="535"/>
      <c r="L48" s="535"/>
      <c r="M48" s="535"/>
      <c r="N48" s="535"/>
      <c r="O48" s="535"/>
      <c r="P48" s="535"/>
      <c r="Q48" s="535"/>
      <c r="R48" s="535"/>
      <c r="S48" s="535"/>
      <c r="T48" s="535"/>
      <c r="U48" s="535"/>
      <c r="V48" s="535"/>
      <c r="W48" s="535"/>
      <c r="X48" s="536"/>
    </row>
    <row r="49" spans="1:24" s="394" customFormat="1" ht="22.5" customHeight="1" thickBot="1">
      <c r="A49" s="379" t="s">
        <v>189</v>
      </c>
      <c r="B49" s="380" t="s">
        <v>140</v>
      </c>
      <c r="C49" s="381"/>
      <c r="D49" s="382"/>
      <c r="E49" s="383"/>
      <c r="F49" s="384"/>
      <c r="G49" s="382"/>
      <c r="H49" s="383"/>
      <c r="I49" s="385"/>
      <c r="J49" s="386"/>
      <c r="K49" s="387"/>
      <c r="L49" s="388"/>
      <c r="M49" s="389"/>
      <c r="N49" s="389"/>
      <c r="O49" s="389"/>
      <c r="P49" s="390"/>
      <c r="Q49" s="391"/>
      <c r="R49" s="392"/>
      <c r="S49" s="392"/>
      <c r="T49" s="392"/>
      <c r="U49" s="392"/>
      <c r="V49" s="392"/>
      <c r="W49" s="392"/>
      <c r="X49" s="393"/>
    </row>
    <row r="50" spans="1:24" s="156" customFormat="1" ht="24" customHeight="1" thickBot="1">
      <c r="A50" s="493" t="s">
        <v>229</v>
      </c>
      <c r="B50" s="494"/>
      <c r="C50" s="676"/>
      <c r="D50" s="674"/>
      <c r="E50" s="675"/>
      <c r="F50" s="673"/>
      <c r="G50" s="674"/>
      <c r="H50" s="675"/>
      <c r="I50" s="157"/>
      <c r="J50" s="155">
        <f>SUM(J49)</f>
        <v>0</v>
      </c>
      <c r="K50" s="155">
        <f>SUM(K49)</f>
        <v>0</v>
      </c>
      <c r="L50" s="155">
        <v>0</v>
      </c>
      <c r="M50" s="106">
        <v>0</v>
      </c>
      <c r="N50" s="106">
        <v>0</v>
      </c>
      <c r="O50" s="106">
        <v>0</v>
      </c>
      <c r="P50" s="202">
        <v>0</v>
      </c>
      <c r="Q50" s="155">
        <f>SUM(Q49)</f>
        <v>0</v>
      </c>
      <c r="R50" s="106">
        <f aca="true" t="shared" si="6" ref="R50:X50">SUM(R49)</f>
        <v>0</v>
      </c>
      <c r="S50" s="106">
        <f t="shared" si="6"/>
        <v>0</v>
      </c>
      <c r="T50" s="106">
        <f t="shared" si="6"/>
        <v>0</v>
      </c>
      <c r="U50" s="106">
        <f t="shared" si="6"/>
        <v>0</v>
      </c>
      <c r="V50" s="106">
        <f t="shared" si="6"/>
        <v>0</v>
      </c>
      <c r="W50" s="106">
        <f t="shared" si="6"/>
        <v>0</v>
      </c>
      <c r="X50" s="202">
        <f t="shared" si="6"/>
        <v>0</v>
      </c>
    </row>
    <row r="51" spans="1:24" s="133" customFormat="1" ht="24" customHeight="1" thickBot="1">
      <c r="A51" s="495" t="s">
        <v>283</v>
      </c>
      <c r="B51" s="496"/>
      <c r="C51" s="497"/>
      <c r="D51" s="497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8"/>
    </row>
    <row r="52" spans="1:24" s="407" customFormat="1" ht="30" customHeight="1">
      <c r="A52" s="395" t="s">
        <v>189</v>
      </c>
      <c r="B52" s="396" t="s">
        <v>140</v>
      </c>
      <c r="C52" s="397"/>
      <c r="D52" s="397"/>
      <c r="E52" s="398"/>
      <c r="F52" s="399"/>
      <c r="G52" s="397"/>
      <c r="H52" s="398"/>
      <c r="I52" s="400">
        <v>5</v>
      </c>
      <c r="J52" s="401">
        <v>90</v>
      </c>
      <c r="K52" s="402">
        <v>3</v>
      </c>
      <c r="L52" s="403"/>
      <c r="M52" s="404"/>
      <c r="N52" s="404"/>
      <c r="O52" s="404"/>
      <c r="P52" s="405">
        <v>90</v>
      </c>
      <c r="Q52" s="406"/>
      <c r="R52" s="404"/>
      <c r="S52" s="404"/>
      <c r="T52" s="404"/>
      <c r="U52" s="404">
        <v>3</v>
      </c>
      <c r="V52" s="404"/>
      <c r="W52" s="404"/>
      <c r="X52" s="400"/>
    </row>
    <row r="53" spans="1:24" ht="30" customHeight="1" thickBot="1">
      <c r="A53" s="295" t="s">
        <v>203</v>
      </c>
      <c r="B53" s="159" t="s">
        <v>136</v>
      </c>
      <c r="C53" s="136"/>
      <c r="D53" s="136"/>
      <c r="E53" s="137"/>
      <c r="F53" s="138"/>
      <c r="G53" s="136">
        <v>4</v>
      </c>
      <c r="H53" s="137"/>
      <c r="I53" s="92"/>
      <c r="J53" s="160">
        <v>150</v>
      </c>
      <c r="K53" s="158">
        <v>5</v>
      </c>
      <c r="L53" s="116"/>
      <c r="M53" s="116"/>
      <c r="N53" s="116"/>
      <c r="O53" s="116"/>
      <c r="P53" s="117">
        <v>150</v>
      </c>
      <c r="Q53" s="238"/>
      <c r="R53" s="108"/>
      <c r="S53" s="108"/>
      <c r="T53" s="108">
        <v>5</v>
      </c>
      <c r="U53" s="108"/>
      <c r="V53" s="108"/>
      <c r="W53" s="108"/>
      <c r="X53" s="92"/>
    </row>
    <row r="54" spans="1:24" ht="30" customHeight="1" thickBot="1">
      <c r="A54" s="295" t="s">
        <v>190</v>
      </c>
      <c r="B54" s="159" t="s">
        <v>137</v>
      </c>
      <c r="C54" s="136"/>
      <c r="D54" s="136"/>
      <c r="E54" s="137"/>
      <c r="F54" s="138">
        <v>6</v>
      </c>
      <c r="G54" s="136">
        <v>7</v>
      </c>
      <c r="H54" s="137"/>
      <c r="I54" s="92"/>
      <c r="J54" s="160">
        <v>540</v>
      </c>
      <c r="K54" s="158">
        <v>18</v>
      </c>
      <c r="L54" s="116"/>
      <c r="M54" s="116"/>
      <c r="N54" s="116"/>
      <c r="O54" s="116"/>
      <c r="P54" s="117">
        <v>540</v>
      </c>
      <c r="Q54" s="238"/>
      <c r="R54" s="108"/>
      <c r="S54" s="108"/>
      <c r="T54" s="108"/>
      <c r="U54" s="108"/>
      <c r="V54" s="108">
        <v>9</v>
      </c>
      <c r="W54" s="108">
        <v>9</v>
      </c>
      <c r="X54" s="92"/>
    </row>
    <row r="55" spans="1:24" ht="30" customHeight="1" thickBot="1">
      <c r="A55" s="295" t="s">
        <v>238</v>
      </c>
      <c r="B55" s="304" t="s">
        <v>243</v>
      </c>
      <c r="C55" s="136"/>
      <c r="D55" s="136">
        <v>8</v>
      </c>
      <c r="E55" s="137"/>
      <c r="F55" s="138"/>
      <c r="G55" s="136"/>
      <c r="H55" s="137"/>
      <c r="I55" s="92"/>
      <c r="J55" s="160">
        <f>K55*30</f>
        <v>90</v>
      </c>
      <c r="K55" s="158">
        <f>SUM(Q55:X55)</f>
        <v>3</v>
      </c>
      <c r="L55" s="116"/>
      <c r="M55" s="116"/>
      <c r="N55" s="116"/>
      <c r="O55" s="116"/>
      <c r="P55" s="117">
        <f>J55-L55</f>
        <v>90</v>
      </c>
      <c r="Q55" s="238"/>
      <c r="R55" s="108"/>
      <c r="S55" s="108"/>
      <c r="T55" s="108"/>
      <c r="U55" s="108"/>
      <c r="V55" s="108"/>
      <c r="W55" s="108"/>
      <c r="X55" s="92">
        <v>3</v>
      </c>
    </row>
    <row r="56" spans="1:24" s="156" customFormat="1" ht="24" customHeight="1" thickBot="1">
      <c r="A56" s="561" t="s">
        <v>228</v>
      </c>
      <c r="B56" s="562"/>
      <c r="C56" s="499"/>
      <c r="D56" s="500"/>
      <c r="E56" s="501"/>
      <c r="F56" s="499"/>
      <c r="G56" s="500"/>
      <c r="H56" s="501"/>
      <c r="I56" s="208"/>
      <c r="J56" s="208">
        <f aca="true" t="shared" si="7" ref="J56:X56">SUM(J52:J55)</f>
        <v>870</v>
      </c>
      <c r="K56" s="208">
        <f t="shared" si="7"/>
        <v>29</v>
      </c>
      <c r="L56" s="155">
        <f t="shared" si="7"/>
        <v>0</v>
      </c>
      <c r="M56" s="106">
        <f t="shared" si="7"/>
        <v>0</v>
      </c>
      <c r="N56" s="106">
        <f t="shared" si="7"/>
        <v>0</v>
      </c>
      <c r="O56" s="106">
        <f t="shared" si="7"/>
        <v>0</v>
      </c>
      <c r="P56" s="202">
        <f t="shared" si="7"/>
        <v>870</v>
      </c>
      <c r="Q56" s="155">
        <f t="shared" si="7"/>
        <v>0</v>
      </c>
      <c r="R56" s="106">
        <f t="shared" si="7"/>
        <v>0</v>
      </c>
      <c r="S56" s="106">
        <f t="shared" si="7"/>
        <v>0</v>
      </c>
      <c r="T56" s="106">
        <f t="shared" si="7"/>
        <v>5</v>
      </c>
      <c r="U56" s="106">
        <f t="shared" si="7"/>
        <v>3</v>
      </c>
      <c r="V56" s="106">
        <f t="shared" si="7"/>
        <v>9</v>
      </c>
      <c r="W56" s="106">
        <f t="shared" si="7"/>
        <v>9</v>
      </c>
      <c r="X56" s="202">
        <f t="shared" si="7"/>
        <v>3</v>
      </c>
    </row>
    <row r="57" spans="1:24" s="133" customFormat="1" ht="19.5" customHeight="1" thickBot="1">
      <c r="A57" s="547"/>
      <c r="B57" s="548"/>
      <c r="C57" s="548"/>
      <c r="D57" s="548"/>
      <c r="E57" s="548"/>
      <c r="F57" s="548"/>
      <c r="G57" s="548"/>
      <c r="H57" s="548"/>
      <c r="I57" s="548"/>
      <c r="J57" s="548"/>
      <c r="K57" s="548"/>
      <c r="L57" s="548"/>
      <c r="M57" s="548"/>
      <c r="N57" s="548"/>
      <c r="O57" s="548"/>
      <c r="P57" s="548"/>
      <c r="Q57" s="548"/>
      <c r="R57" s="548"/>
      <c r="S57" s="548"/>
      <c r="T57" s="548"/>
      <c r="U57" s="548"/>
      <c r="V57" s="548"/>
      <c r="W57" s="548"/>
      <c r="X57" s="549"/>
    </row>
    <row r="58" spans="1:24" s="156" customFormat="1" ht="30" customHeight="1" thickBot="1">
      <c r="A58" s="493" t="s">
        <v>227</v>
      </c>
      <c r="B58" s="494"/>
      <c r="C58" s="502"/>
      <c r="D58" s="502"/>
      <c r="E58" s="503"/>
      <c r="F58" s="504"/>
      <c r="G58" s="502"/>
      <c r="H58" s="503"/>
      <c r="I58" s="161"/>
      <c r="J58" s="155">
        <f aca="true" t="shared" si="8" ref="J58:X58">SUM(J21+J47+J50+J56)</f>
        <v>5040</v>
      </c>
      <c r="K58" s="155">
        <f t="shared" si="8"/>
        <v>168</v>
      </c>
      <c r="L58" s="155">
        <f t="shared" si="8"/>
        <v>1390</v>
      </c>
      <c r="M58" s="106">
        <f t="shared" si="8"/>
        <v>304</v>
      </c>
      <c r="N58" s="106">
        <f t="shared" si="8"/>
        <v>1076</v>
      </c>
      <c r="O58" s="106">
        <f t="shared" si="8"/>
        <v>10</v>
      </c>
      <c r="P58" s="209">
        <f t="shared" si="8"/>
        <v>3650</v>
      </c>
      <c r="Q58" s="155">
        <f t="shared" si="8"/>
        <v>20</v>
      </c>
      <c r="R58" s="106">
        <f t="shared" si="8"/>
        <v>25</v>
      </c>
      <c r="S58" s="106">
        <f t="shared" si="8"/>
        <v>25</v>
      </c>
      <c r="T58" s="106">
        <f t="shared" si="8"/>
        <v>20</v>
      </c>
      <c r="U58" s="106">
        <f t="shared" si="8"/>
        <v>18</v>
      </c>
      <c r="V58" s="106">
        <f t="shared" si="8"/>
        <v>24</v>
      </c>
      <c r="W58" s="106">
        <f t="shared" si="8"/>
        <v>24</v>
      </c>
      <c r="X58" s="202">
        <f t="shared" si="8"/>
        <v>12</v>
      </c>
    </row>
    <row r="59" spans="1:24" s="156" customFormat="1" ht="18" customHeight="1" thickBot="1">
      <c r="A59" s="499"/>
      <c r="B59" s="500"/>
      <c r="C59" s="500"/>
      <c r="D59" s="500"/>
      <c r="E59" s="500"/>
      <c r="F59" s="500"/>
      <c r="G59" s="500"/>
      <c r="H59" s="500"/>
      <c r="I59" s="500"/>
      <c r="J59" s="500"/>
      <c r="K59" s="500"/>
      <c r="L59" s="500"/>
      <c r="M59" s="500"/>
      <c r="N59" s="500"/>
      <c r="O59" s="500"/>
      <c r="P59" s="500"/>
      <c r="Q59" s="500"/>
      <c r="R59" s="500"/>
      <c r="S59" s="500"/>
      <c r="T59" s="500"/>
      <c r="U59" s="500"/>
      <c r="V59" s="500"/>
      <c r="W59" s="500"/>
      <c r="X59" s="501"/>
    </row>
    <row r="60" spans="1:24" s="133" customFormat="1" ht="25.5" customHeight="1" thickBot="1">
      <c r="A60" s="534" t="s">
        <v>193</v>
      </c>
      <c r="B60" s="535"/>
      <c r="C60" s="535"/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6"/>
    </row>
    <row r="61" spans="1:24" s="162" customFormat="1" ht="22.5" customHeight="1" thickBot="1">
      <c r="A61" s="468" t="s">
        <v>194</v>
      </c>
      <c r="B61" s="469"/>
      <c r="C61" s="469"/>
      <c r="D61" s="469"/>
      <c r="E61" s="469"/>
      <c r="F61" s="469"/>
      <c r="G61" s="469"/>
      <c r="H61" s="469"/>
      <c r="I61" s="469"/>
      <c r="J61" s="469"/>
      <c r="K61" s="469"/>
      <c r="L61" s="469"/>
      <c r="M61" s="469"/>
      <c r="N61" s="469"/>
      <c r="O61" s="469"/>
      <c r="P61" s="469"/>
      <c r="Q61" s="470"/>
      <c r="R61" s="470"/>
      <c r="S61" s="470"/>
      <c r="T61" s="470"/>
      <c r="U61" s="470"/>
      <c r="V61" s="470"/>
      <c r="W61" s="470"/>
      <c r="X61" s="471"/>
    </row>
    <row r="62" spans="1:24" s="95" customFormat="1" ht="22.5" customHeight="1">
      <c r="A62" s="241" t="s">
        <v>260</v>
      </c>
      <c r="B62" s="242" t="s">
        <v>261</v>
      </c>
      <c r="C62" s="243"/>
      <c r="D62" s="244"/>
      <c r="E62" s="245"/>
      <c r="F62" s="246">
        <v>2</v>
      </c>
      <c r="G62" s="247"/>
      <c r="H62" s="248"/>
      <c r="I62" s="239"/>
      <c r="J62" s="249">
        <v>150</v>
      </c>
      <c r="K62" s="124">
        <v>5</v>
      </c>
      <c r="L62" s="124">
        <v>50</v>
      </c>
      <c r="M62" s="118">
        <v>20</v>
      </c>
      <c r="N62" s="118">
        <v>30</v>
      </c>
      <c r="O62" s="118"/>
      <c r="P62" s="250">
        <v>100</v>
      </c>
      <c r="Q62" s="240">
        <v>5</v>
      </c>
      <c r="R62" s="109"/>
      <c r="S62" s="109"/>
      <c r="T62" s="109"/>
      <c r="U62" s="109"/>
      <c r="V62" s="109"/>
      <c r="W62" s="109"/>
      <c r="X62" s="110"/>
    </row>
    <row r="63" spans="1:24" s="95" customFormat="1" ht="22.5" customHeight="1">
      <c r="A63" s="241" t="s">
        <v>262</v>
      </c>
      <c r="B63" s="231" t="s">
        <v>263</v>
      </c>
      <c r="C63" s="243"/>
      <c r="D63" s="244"/>
      <c r="E63" s="245"/>
      <c r="F63" s="246">
        <v>2</v>
      </c>
      <c r="G63" s="247"/>
      <c r="H63" s="248"/>
      <c r="I63" s="239"/>
      <c r="J63" s="249">
        <v>150</v>
      </c>
      <c r="K63" s="124">
        <v>5</v>
      </c>
      <c r="L63" s="124">
        <v>50</v>
      </c>
      <c r="M63" s="118">
        <v>20</v>
      </c>
      <c r="N63" s="118">
        <v>30</v>
      </c>
      <c r="O63" s="118"/>
      <c r="P63" s="119">
        <v>100</v>
      </c>
      <c r="Q63" s="269"/>
      <c r="R63" s="268">
        <v>5</v>
      </c>
      <c r="S63" s="268"/>
      <c r="T63" s="268"/>
      <c r="U63" s="268"/>
      <c r="V63" s="198"/>
      <c r="W63" s="198"/>
      <c r="X63" s="251"/>
    </row>
    <row r="64" spans="1:24" s="95" customFormat="1" ht="22.5" customHeight="1">
      <c r="A64" s="241" t="s">
        <v>264</v>
      </c>
      <c r="B64" s="231" t="s">
        <v>265</v>
      </c>
      <c r="C64" s="243"/>
      <c r="D64" s="244"/>
      <c r="E64" s="245"/>
      <c r="F64" s="246">
        <v>2</v>
      </c>
      <c r="G64" s="247"/>
      <c r="H64" s="248"/>
      <c r="I64" s="239"/>
      <c r="J64" s="249">
        <v>150</v>
      </c>
      <c r="K64" s="124">
        <v>5</v>
      </c>
      <c r="L64" s="124">
        <v>50</v>
      </c>
      <c r="M64" s="118">
        <v>20</v>
      </c>
      <c r="N64" s="118">
        <v>30</v>
      </c>
      <c r="O64" s="118"/>
      <c r="P64" s="119">
        <v>100</v>
      </c>
      <c r="Q64" s="269"/>
      <c r="R64" s="268">
        <v>5</v>
      </c>
      <c r="S64" s="268"/>
      <c r="T64" s="268"/>
      <c r="U64" s="268"/>
      <c r="V64" s="198"/>
      <c r="W64" s="198"/>
      <c r="X64" s="251"/>
    </row>
    <row r="65" spans="1:24" s="95" customFormat="1" ht="22.5" customHeight="1">
      <c r="A65" s="241" t="s">
        <v>266</v>
      </c>
      <c r="B65" s="231" t="s">
        <v>267</v>
      </c>
      <c r="C65" s="243"/>
      <c r="D65" s="244"/>
      <c r="E65" s="245"/>
      <c r="F65" s="315">
        <v>3</v>
      </c>
      <c r="G65" s="313"/>
      <c r="H65" s="314"/>
      <c r="I65" s="239"/>
      <c r="J65" s="309">
        <v>150</v>
      </c>
      <c r="K65" s="311">
        <v>5</v>
      </c>
      <c r="L65" s="311">
        <v>50</v>
      </c>
      <c r="M65" s="118">
        <v>20</v>
      </c>
      <c r="N65" s="118">
        <v>30</v>
      </c>
      <c r="O65" s="118"/>
      <c r="P65" s="119">
        <v>100</v>
      </c>
      <c r="Q65" s="310"/>
      <c r="R65" s="312"/>
      <c r="S65" s="312">
        <v>5</v>
      </c>
      <c r="T65" s="312"/>
      <c r="U65" s="312"/>
      <c r="V65" s="312"/>
      <c r="W65" s="312"/>
      <c r="X65" s="308"/>
    </row>
    <row r="66" spans="1:24" s="95" customFormat="1" ht="22.5" customHeight="1">
      <c r="A66" s="241" t="s">
        <v>268</v>
      </c>
      <c r="B66" s="231" t="s">
        <v>269</v>
      </c>
      <c r="C66" s="243"/>
      <c r="D66" s="244"/>
      <c r="E66" s="245"/>
      <c r="F66" s="315">
        <v>4</v>
      </c>
      <c r="G66" s="313"/>
      <c r="H66" s="314"/>
      <c r="I66" s="239"/>
      <c r="J66" s="309">
        <v>150</v>
      </c>
      <c r="K66" s="311">
        <v>5</v>
      </c>
      <c r="L66" s="311">
        <v>50</v>
      </c>
      <c r="M66" s="118">
        <v>20</v>
      </c>
      <c r="N66" s="118">
        <v>30</v>
      </c>
      <c r="O66" s="118"/>
      <c r="P66" s="119">
        <v>100</v>
      </c>
      <c r="Q66" s="310"/>
      <c r="R66" s="312"/>
      <c r="S66" s="312"/>
      <c r="T66" s="312">
        <v>5</v>
      </c>
      <c r="U66" s="312"/>
      <c r="V66" s="312"/>
      <c r="W66" s="312"/>
      <c r="X66" s="308"/>
    </row>
    <row r="67" spans="1:24" s="95" customFormat="1" ht="22.5" customHeight="1">
      <c r="A67" s="241" t="s">
        <v>270</v>
      </c>
      <c r="B67" s="231" t="s">
        <v>271</v>
      </c>
      <c r="C67" s="243"/>
      <c r="D67" s="244"/>
      <c r="E67" s="245"/>
      <c r="F67" s="246">
        <v>4</v>
      </c>
      <c r="G67" s="247"/>
      <c r="H67" s="248"/>
      <c r="I67" s="239"/>
      <c r="J67" s="249">
        <v>150</v>
      </c>
      <c r="K67" s="124">
        <v>5</v>
      </c>
      <c r="L67" s="124">
        <v>50</v>
      </c>
      <c r="M67" s="118">
        <v>20</v>
      </c>
      <c r="N67" s="118">
        <v>30</v>
      </c>
      <c r="O67" s="118"/>
      <c r="P67" s="119">
        <v>100</v>
      </c>
      <c r="Q67" s="269"/>
      <c r="R67" s="268"/>
      <c r="S67" s="268"/>
      <c r="T67" s="268">
        <v>5</v>
      </c>
      <c r="U67" s="268"/>
      <c r="V67" s="198"/>
      <c r="W67" s="198"/>
      <c r="X67" s="251"/>
    </row>
    <row r="68" spans="1:24" s="156" customFormat="1" ht="30" customHeight="1" thickBot="1">
      <c r="A68" s="491" t="s">
        <v>232</v>
      </c>
      <c r="B68" s="492"/>
      <c r="C68" s="572"/>
      <c r="D68" s="572"/>
      <c r="E68" s="573"/>
      <c r="F68" s="571"/>
      <c r="G68" s="572"/>
      <c r="H68" s="573"/>
      <c r="I68" s="252"/>
      <c r="J68" s="253">
        <f aca="true" t="shared" si="9" ref="J68:X68">SUM(J62:J67)</f>
        <v>900</v>
      </c>
      <c r="K68" s="254">
        <f t="shared" si="9"/>
        <v>30</v>
      </c>
      <c r="L68" s="254">
        <f t="shared" si="9"/>
        <v>300</v>
      </c>
      <c r="M68" s="254">
        <f t="shared" si="9"/>
        <v>120</v>
      </c>
      <c r="N68" s="254">
        <f t="shared" si="9"/>
        <v>180</v>
      </c>
      <c r="O68" s="254">
        <f t="shared" si="9"/>
        <v>0</v>
      </c>
      <c r="P68" s="206">
        <f t="shared" si="9"/>
        <v>600</v>
      </c>
      <c r="Q68" s="253">
        <f t="shared" si="9"/>
        <v>5</v>
      </c>
      <c r="R68" s="254">
        <f t="shared" si="9"/>
        <v>10</v>
      </c>
      <c r="S68" s="254">
        <f t="shared" si="9"/>
        <v>5</v>
      </c>
      <c r="T68" s="254">
        <f t="shared" si="9"/>
        <v>10</v>
      </c>
      <c r="U68" s="254">
        <f t="shared" si="9"/>
        <v>0</v>
      </c>
      <c r="V68" s="254">
        <f t="shared" si="9"/>
        <v>0</v>
      </c>
      <c r="W68" s="254">
        <f t="shared" si="9"/>
        <v>0</v>
      </c>
      <c r="X68" s="205">
        <f t="shared" si="9"/>
        <v>0</v>
      </c>
    </row>
    <row r="69" spans="1:24" s="133" customFormat="1" ht="15" customHeight="1" thickBot="1">
      <c r="A69" s="540"/>
      <c r="B69" s="541"/>
      <c r="C69" s="541"/>
      <c r="D69" s="541"/>
      <c r="E69" s="541"/>
      <c r="F69" s="541"/>
      <c r="G69" s="541"/>
      <c r="H69" s="541"/>
      <c r="I69" s="541"/>
      <c r="J69" s="541"/>
      <c r="K69" s="541"/>
      <c r="L69" s="541"/>
      <c r="M69" s="541"/>
      <c r="N69" s="541"/>
      <c r="O69" s="541"/>
      <c r="P69" s="541"/>
      <c r="Q69" s="541"/>
      <c r="R69" s="541"/>
      <c r="S69" s="541"/>
      <c r="T69" s="541"/>
      <c r="U69" s="541"/>
      <c r="V69" s="541"/>
      <c r="W69" s="541"/>
      <c r="X69" s="602"/>
    </row>
    <row r="70" spans="1:24" s="162" customFormat="1" ht="21" customHeight="1">
      <c r="A70" s="468" t="s">
        <v>195</v>
      </c>
      <c r="B70" s="469"/>
      <c r="C70" s="469"/>
      <c r="D70" s="469"/>
      <c r="E70" s="469"/>
      <c r="F70" s="469"/>
      <c r="G70" s="469"/>
      <c r="H70" s="469"/>
      <c r="I70" s="469"/>
      <c r="J70" s="469"/>
      <c r="K70" s="469"/>
      <c r="L70" s="469"/>
      <c r="M70" s="469"/>
      <c r="N70" s="469"/>
      <c r="O70" s="469"/>
      <c r="P70" s="469"/>
      <c r="Q70" s="469"/>
      <c r="R70" s="469"/>
      <c r="S70" s="469"/>
      <c r="T70" s="469"/>
      <c r="U70" s="469"/>
      <c r="V70" s="469"/>
      <c r="W70" s="469"/>
      <c r="X70" s="576"/>
    </row>
    <row r="71" spans="1:24" ht="18" customHeight="1">
      <c r="A71" s="294" t="s">
        <v>204</v>
      </c>
      <c r="B71" s="305" t="s">
        <v>277</v>
      </c>
      <c r="C71" s="330"/>
      <c r="D71" s="325"/>
      <c r="E71" s="327"/>
      <c r="F71" s="332"/>
      <c r="G71" s="325">
        <v>8</v>
      </c>
      <c r="H71" s="327"/>
      <c r="I71" s="329"/>
      <c r="J71" s="318">
        <f aca="true" t="shared" si="10" ref="J71:J77">K71*30</f>
        <v>180</v>
      </c>
      <c r="K71" s="316">
        <f aca="true" t="shared" si="11" ref="K71:K77">SUM(Q71:X71)</f>
        <v>6</v>
      </c>
      <c r="L71" s="316">
        <f aca="true" t="shared" si="12" ref="L71:L77">K71*10</f>
        <v>60</v>
      </c>
      <c r="M71" s="316"/>
      <c r="N71" s="316">
        <v>60</v>
      </c>
      <c r="O71" s="316"/>
      <c r="P71" s="317">
        <f aca="true" t="shared" si="13" ref="P71:P77">J71-L71</f>
        <v>120</v>
      </c>
      <c r="Q71" s="318"/>
      <c r="R71" s="316"/>
      <c r="S71" s="316"/>
      <c r="T71" s="316" t="s">
        <v>236</v>
      </c>
      <c r="U71" s="316"/>
      <c r="V71" s="316"/>
      <c r="W71" s="316"/>
      <c r="X71" s="317">
        <v>6</v>
      </c>
    </row>
    <row r="72" spans="1:24" ht="18" customHeight="1">
      <c r="A72" s="294" t="s">
        <v>205</v>
      </c>
      <c r="B72" s="305" t="s">
        <v>276</v>
      </c>
      <c r="C72" s="330"/>
      <c r="D72" s="325"/>
      <c r="E72" s="327"/>
      <c r="F72" s="332"/>
      <c r="G72" s="325">
        <v>5</v>
      </c>
      <c r="H72" s="327"/>
      <c r="I72" s="329"/>
      <c r="J72" s="318">
        <f t="shared" si="10"/>
        <v>180</v>
      </c>
      <c r="K72" s="316">
        <f t="shared" si="11"/>
        <v>6</v>
      </c>
      <c r="L72" s="316">
        <f t="shared" si="12"/>
        <v>60</v>
      </c>
      <c r="M72" s="316"/>
      <c r="N72" s="316">
        <v>60</v>
      </c>
      <c r="O72" s="316"/>
      <c r="P72" s="317">
        <f t="shared" si="13"/>
        <v>120</v>
      </c>
      <c r="Q72" s="318"/>
      <c r="R72" s="316"/>
      <c r="S72" s="316"/>
      <c r="T72" s="316"/>
      <c r="U72" s="316">
        <v>6</v>
      </c>
      <c r="V72" s="316"/>
      <c r="W72" s="316"/>
      <c r="X72" s="317"/>
    </row>
    <row r="73" spans="1:24" ht="18" customHeight="1">
      <c r="A73" s="294" t="s">
        <v>206</v>
      </c>
      <c r="B73" s="305" t="s">
        <v>278</v>
      </c>
      <c r="C73" s="320"/>
      <c r="D73" s="321"/>
      <c r="E73" s="322"/>
      <c r="F73" s="323"/>
      <c r="G73" s="321">
        <v>5</v>
      </c>
      <c r="H73" s="322"/>
      <c r="I73" s="324"/>
      <c r="J73" s="318">
        <f t="shared" si="10"/>
        <v>180</v>
      </c>
      <c r="K73" s="316">
        <f t="shared" si="11"/>
        <v>6</v>
      </c>
      <c r="L73" s="316">
        <f t="shared" si="12"/>
        <v>60</v>
      </c>
      <c r="M73" s="316"/>
      <c r="N73" s="316">
        <v>60</v>
      </c>
      <c r="O73" s="316"/>
      <c r="P73" s="317">
        <f t="shared" si="13"/>
        <v>120</v>
      </c>
      <c r="Q73" s="318"/>
      <c r="R73" s="316"/>
      <c r="S73" s="316"/>
      <c r="T73" s="316"/>
      <c r="U73" s="316">
        <v>6</v>
      </c>
      <c r="V73" s="316"/>
      <c r="W73" s="316"/>
      <c r="X73" s="317"/>
    </row>
    <row r="74" spans="1:24" ht="18" customHeight="1">
      <c r="A74" s="294" t="s">
        <v>207</v>
      </c>
      <c r="B74" s="305" t="s">
        <v>279</v>
      </c>
      <c r="C74" s="320"/>
      <c r="D74" s="321"/>
      <c r="E74" s="322"/>
      <c r="F74" s="323"/>
      <c r="G74" s="321">
        <v>7</v>
      </c>
      <c r="H74" s="322"/>
      <c r="I74" s="324"/>
      <c r="J74" s="318">
        <f t="shared" si="10"/>
        <v>180</v>
      </c>
      <c r="K74" s="316">
        <f t="shared" si="11"/>
        <v>6</v>
      </c>
      <c r="L74" s="316">
        <f t="shared" si="12"/>
        <v>60</v>
      </c>
      <c r="M74" s="316">
        <v>10</v>
      </c>
      <c r="N74" s="316">
        <v>50</v>
      </c>
      <c r="O74" s="316"/>
      <c r="P74" s="317">
        <f t="shared" si="13"/>
        <v>120</v>
      </c>
      <c r="Q74" s="318"/>
      <c r="R74" s="316"/>
      <c r="S74" s="316"/>
      <c r="T74" s="316"/>
      <c r="U74" s="316"/>
      <c r="V74" s="316"/>
      <c r="W74" s="316">
        <v>6</v>
      </c>
      <c r="X74" s="317"/>
    </row>
    <row r="75" spans="1:24" ht="18" customHeight="1">
      <c r="A75" s="294" t="s">
        <v>208</v>
      </c>
      <c r="B75" s="305" t="s">
        <v>280</v>
      </c>
      <c r="C75" s="320"/>
      <c r="D75" s="321"/>
      <c r="E75" s="322"/>
      <c r="F75" s="323"/>
      <c r="G75" s="321">
        <v>8</v>
      </c>
      <c r="H75" s="322"/>
      <c r="I75" s="324"/>
      <c r="J75" s="318">
        <f t="shared" si="10"/>
        <v>180</v>
      </c>
      <c r="K75" s="316">
        <f t="shared" si="11"/>
        <v>6</v>
      </c>
      <c r="L75" s="316">
        <f t="shared" si="12"/>
        <v>60</v>
      </c>
      <c r="M75" s="316">
        <v>10</v>
      </c>
      <c r="N75" s="316">
        <v>50</v>
      </c>
      <c r="O75" s="316"/>
      <c r="P75" s="317">
        <f t="shared" si="13"/>
        <v>120</v>
      </c>
      <c r="Q75" s="318"/>
      <c r="R75" s="316"/>
      <c r="S75" s="316"/>
      <c r="T75" s="316"/>
      <c r="U75" s="316"/>
      <c r="V75" s="316"/>
      <c r="W75" s="316"/>
      <c r="X75" s="317">
        <v>6</v>
      </c>
    </row>
    <row r="76" spans="1:24" ht="18" customHeight="1">
      <c r="A76" s="294" t="s">
        <v>209</v>
      </c>
      <c r="B76" s="305" t="s">
        <v>281</v>
      </c>
      <c r="C76" s="330"/>
      <c r="D76" s="325"/>
      <c r="E76" s="327"/>
      <c r="F76" s="332"/>
      <c r="G76" s="325">
        <v>6</v>
      </c>
      <c r="H76" s="327"/>
      <c r="I76" s="329"/>
      <c r="J76" s="318">
        <f t="shared" si="10"/>
        <v>180</v>
      </c>
      <c r="K76" s="316">
        <f t="shared" si="11"/>
        <v>6</v>
      </c>
      <c r="L76" s="316">
        <f t="shared" si="12"/>
        <v>60</v>
      </c>
      <c r="M76" s="316">
        <v>10</v>
      </c>
      <c r="N76" s="316">
        <v>50</v>
      </c>
      <c r="O76" s="316"/>
      <c r="P76" s="317">
        <f t="shared" si="13"/>
        <v>120</v>
      </c>
      <c r="Q76" s="318"/>
      <c r="R76" s="316"/>
      <c r="S76" s="316"/>
      <c r="T76" s="316"/>
      <c r="U76" s="316"/>
      <c r="V76" s="316">
        <v>6</v>
      </c>
      <c r="W76" s="316"/>
      <c r="X76" s="317"/>
    </row>
    <row r="77" spans="1:24" ht="21.75" customHeight="1" thickBot="1">
      <c r="A77" s="294" t="s">
        <v>210</v>
      </c>
      <c r="B77" s="305" t="s">
        <v>282</v>
      </c>
      <c r="C77" s="320"/>
      <c r="D77" s="321"/>
      <c r="E77" s="322"/>
      <c r="F77" s="323"/>
      <c r="G77" s="321">
        <v>8</v>
      </c>
      <c r="H77" s="322"/>
      <c r="I77" s="324"/>
      <c r="J77" s="318">
        <f t="shared" si="10"/>
        <v>180</v>
      </c>
      <c r="K77" s="316">
        <f t="shared" si="11"/>
        <v>6</v>
      </c>
      <c r="L77" s="316">
        <f t="shared" si="12"/>
        <v>60</v>
      </c>
      <c r="M77" s="316">
        <v>10</v>
      </c>
      <c r="N77" s="316">
        <v>50</v>
      </c>
      <c r="O77" s="316"/>
      <c r="P77" s="317">
        <f t="shared" si="13"/>
        <v>120</v>
      </c>
      <c r="Q77" s="318"/>
      <c r="R77" s="316"/>
      <c r="S77" s="316"/>
      <c r="T77" s="316"/>
      <c r="U77" s="316"/>
      <c r="V77" s="316"/>
      <c r="W77" s="316"/>
      <c r="X77" s="317">
        <v>6</v>
      </c>
    </row>
    <row r="78" spans="1:24" s="156" customFormat="1" ht="22.5" customHeight="1" thickBot="1">
      <c r="A78" s="493" t="s">
        <v>233</v>
      </c>
      <c r="B78" s="494"/>
      <c r="C78" s="560"/>
      <c r="D78" s="502"/>
      <c r="E78" s="503"/>
      <c r="F78" s="504"/>
      <c r="G78" s="502"/>
      <c r="H78" s="503"/>
      <c r="I78" s="161"/>
      <c r="J78" s="155">
        <f aca="true" t="shared" si="14" ref="J78:X78">SUM(J71:J77)</f>
        <v>1260</v>
      </c>
      <c r="K78" s="106">
        <f t="shared" si="14"/>
        <v>42</v>
      </c>
      <c r="L78" s="106">
        <f t="shared" si="14"/>
        <v>420</v>
      </c>
      <c r="M78" s="106">
        <f t="shared" si="14"/>
        <v>40</v>
      </c>
      <c r="N78" s="106">
        <f t="shared" si="14"/>
        <v>380</v>
      </c>
      <c r="O78" s="106">
        <f t="shared" si="14"/>
        <v>0</v>
      </c>
      <c r="P78" s="107">
        <f t="shared" si="14"/>
        <v>840</v>
      </c>
      <c r="Q78" s="155">
        <f t="shared" si="14"/>
        <v>0</v>
      </c>
      <c r="R78" s="106">
        <f t="shared" si="14"/>
        <v>0</v>
      </c>
      <c r="S78" s="106">
        <f t="shared" si="14"/>
        <v>0</v>
      </c>
      <c r="T78" s="106">
        <f t="shared" si="14"/>
        <v>0</v>
      </c>
      <c r="U78" s="106">
        <f t="shared" si="14"/>
        <v>12</v>
      </c>
      <c r="V78" s="106">
        <f t="shared" si="14"/>
        <v>6</v>
      </c>
      <c r="W78" s="106">
        <f t="shared" si="14"/>
        <v>6</v>
      </c>
      <c r="X78" s="107">
        <f t="shared" si="14"/>
        <v>18</v>
      </c>
    </row>
    <row r="79" spans="1:24" ht="5.25" customHeight="1" thickBot="1">
      <c r="A79" s="556"/>
      <c r="B79" s="557"/>
      <c r="C79" s="557"/>
      <c r="D79" s="557"/>
      <c r="E79" s="557"/>
      <c r="F79" s="557"/>
      <c r="G79" s="557"/>
      <c r="H79" s="557"/>
      <c r="I79" s="557"/>
      <c r="J79" s="557"/>
      <c r="K79" s="557"/>
      <c r="L79" s="557"/>
      <c r="M79" s="557"/>
      <c r="N79" s="557"/>
      <c r="O79" s="557"/>
      <c r="P79" s="557"/>
      <c r="Q79" s="557"/>
      <c r="R79" s="557"/>
      <c r="S79" s="557"/>
      <c r="T79" s="557"/>
      <c r="U79" s="557"/>
      <c r="V79" s="557"/>
      <c r="W79" s="557"/>
      <c r="X79" s="558"/>
    </row>
    <row r="80" spans="1:24" s="156" customFormat="1" ht="30" customHeight="1" thickBot="1">
      <c r="A80" s="493" t="s">
        <v>234</v>
      </c>
      <c r="B80" s="494"/>
      <c r="C80" s="502"/>
      <c r="D80" s="502"/>
      <c r="E80" s="503"/>
      <c r="F80" s="504"/>
      <c r="G80" s="502"/>
      <c r="H80" s="503"/>
      <c r="I80" s="161"/>
      <c r="J80" s="155">
        <f aca="true" t="shared" si="15" ref="J80:X80">SUM(J68+J78)</f>
        <v>2160</v>
      </c>
      <c r="K80" s="155">
        <f t="shared" si="15"/>
        <v>72</v>
      </c>
      <c r="L80" s="106">
        <f t="shared" si="15"/>
        <v>720</v>
      </c>
      <c r="M80" s="106">
        <f t="shared" si="15"/>
        <v>160</v>
      </c>
      <c r="N80" s="106">
        <f t="shared" si="15"/>
        <v>560</v>
      </c>
      <c r="O80" s="106">
        <f t="shared" si="15"/>
        <v>0</v>
      </c>
      <c r="P80" s="209">
        <f t="shared" si="15"/>
        <v>1440</v>
      </c>
      <c r="Q80" s="155">
        <f t="shared" si="15"/>
        <v>5</v>
      </c>
      <c r="R80" s="106">
        <f t="shared" si="15"/>
        <v>10</v>
      </c>
      <c r="S80" s="106">
        <f t="shared" si="15"/>
        <v>5</v>
      </c>
      <c r="T80" s="106">
        <f t="shared" si="15"/>
        <v>10</v>
      </c>
      <c r="U80" s="106">
        <f t="shared" si="15"/>
        <v>12</v>
      </c>
      <c r="V80" s="106">
        <f t="shared" si="15"/>
        <v>6</v>
      </c>
      <c r="W80" s="106">
        <f t="shared" si="15"/>
        <v>6</v>
      </c>
      <c r="X80" s="202">
        <f t="shared" si="15"/>
        <v>18</v>
      </c>
    </row>
    <row r="81" spans="1:24" s="133" customFormat="1" ht="19.5" customHeight="1" thickBot="1">
      <c r="A81" s="547"/>
      <c r="B81" s="548"/>
      <c r="C81" s="548"/>
      <c r="D81" s="548"/>
      <c r="E81" s="548"/>
      <c r="F81" s="548"/>
      <c r="G81" s="548"/>
      <c r="H81" s="548"/>
      <c r="I81" s="548"/>
      <c r="J81" s="548"/>
      <c r="K81" s="548"/>
      <c r="L81" s="548"/>
      <c r="M81" s="548"/>
      <c r="N81" s="548"/>
      <c r="O81" s="548"/>
      <c r="P81" s="548"/>
      <c r="Q81" s="548"/>
      <c r="R81" s="548"/>
      <c r="S81" s="548"/>
      <c r="T81" s="548"/>
      <c r="U81" s="548"/>
      <c r="V81" s="548"/>
      <c r="W81" s="548"/>
      <c r="X81" s="549"/>
    </row>
    <row r="82" spans="1:24" s="162" customFormat="1" ht="34.5" customHeight="1" thickBot="1">
      <c r="A82" s="575" t="s">
        <v>235</v>
      </c>
      <c r="B82" s="575"/>
      <c r="C82" s="559">
        <f>COUNTA(C13:E20,C24:E46)</f>
        <v>14</v>
      </c>
      <c r="D82" s="559"/>
      <c r="E82" s="559"/>
      <c r="F82" s="499">
        <f>COUNTA(F13:H20,F24:H46,F52:H55,F62:H67,F71:H77)</f>
        <v>43</v>
      </c>
      <c r="G82" s="500"/>
      <c r="H82" s="501"/>
      <c r="I82" s="208">
        <f>COUNTA(I49)</f>
        <v>0</v>
      </c>
      <c r="J82" s="208">
        <f aca="true" t="shared" si="16" ref="J82:X82">J58+J80</f>
        <v>7200</v>
      </c>
      <c r="K82" s="155">
        <f t="shared" si="16"/>
        <v>240</v>
      </c>
      <c r="L82" s="106">
        <f t="shared" si="16"/>
        <v>2110</v>
      </c>
      <c r="M82" s="106">
        <f t="shared" si="16"/>
        <v>464</v>
      </c>
      <c r="N82" s="106">
        <f t="shared" si="16"/>
        <v>1636</v>
      </c>
      <c r="O82" s="106">
        <f t="shared" si="16"/>
        <v>10</v>
      </c>
      <c r="P82" s="202">
        <f t="shared" si="16"/>
        <v>5090</v>
      </c>
      <c r="Q82" s="155">
        <f t="shared" si="16"/>
        <v>25</v>
      </c>
      <c r="R82" s="106">
        <f t="shared" si="16"/>
        <v>35</v>
      </c>
      <c r="S82" s="106">
        <f t="shared" si="16"/>
        <v>30</v>
      </c>
      <c r="T82" s="106">
        <f t="shared" si="16"/>
        <v>30</v>
      </c>
      <c r="U82" s="106">
        <f t="shared" si="16"/>
        <v>30</v>
      </c>
      <c r="V82" s="106">
        <f t="shared" si="16"/>
        <v>30</v>
      </c>
      <c r="W82" s="106">
        <f t="shared" si="16"/>
        <v>30</v>
      </c>
      <c r="X82" s="202">
        <f t="shared" si="16"/>
        <v>30</v>
      </c>
    </row>
    <row r="83" spans="1:24" ht="19.5" customHeight="1" thickBot="1">
      <c r="A83" s="574"/>
      <c r="B83" s="574"/>
      <c r="C83" s="574"/>
      <c r="D83" s="574"/>
      <c r="E83" s="574"/>
      <c r="F83" s="574"/>
      <c r="G83" s="574"/>
      <c r="H83" s="574"/>
      <c r="I83" s="574"/>
      <c r="J83" s="574"/>
      <c r="K83" s="163"/>
      <c r="L83" s="164"/>
      <c r="M83" s="164"/>
      <c r="N83" s="164"/>
      <c r="O83" s="164"/>
      <c r="P83" s="164"/>
      <c r="Q83" s="111"/>
      <c r="R83" s="111"/>
      <c r="S83" s="111"/>
      <c r="T83" s="111"/>
      <c r="U83" s="111"/>
      <c r="V83" s="111"/>
      <c r="W83" s="111"/>
      <c r="X83" s="111"/>
    </row>
    <row r="84" spans="1:25" ht="30" customHeight="1" thickBot="1">
      <c r="A84" s="567"/>
      <c r="B84" s="567"/>
      <c r="C84" s="563"/>
      <c r="D84" s="563"/>
      <c r="E84" s="563"/>
      <c r="F84" s="563"/>
      <c r="G84" s="563"/>
      <c r="H84" s="563"/>
      <c r="I84" s="207"/>
      <c r="J84" s="165"/>
      <c r="K84" s="166"/>
      <c r="L84" s="564" t="s">
        <v>104</v>
      </c>
      <c r="M84" s="553" t="s">
        <v>144</v>
      </c>
      <c r="N84" s="554"/>
      <c r="O84" s="554"/>
      <c r="P84" s="555"/>
      <c r="Q84" s="167">
        <f>COUNTIF(C13:E20,1)+COUNTIF(C24:E46,1)</f>
        <v>2</v>
      </c>
      <c r="R84" s="167">
        <f>COUNTIF(C13:E20,2)+COUNTIF(C24:E46,2)</f>
        <v>2</v>
      </c>
      <c r="S84" s="167">
        <f>COUNTIF(C13:E20,3)+COUNTIF(C24:E46,3)</f>
        <v>2</v>
      </c>
      <c r="T84" s="167">
        <f>COUNTIF(C13:E20,4)+COUNTIF(C24:E46,4)</f>
        <v>1</v>
      </c>
      <c r="U84" s="167">
        <f>COUNTIF(C13:E20,5)+COUNTIF(C24:E46,5)</f>
        <v>1</v>
      </c>
      <c r="V84" s="167">
        <f>COUNTIF(C13:E20,6)+COUNTIF(C24:E46,6)</f>
        <v>2</v>
      </c>
      <c r="W84" s="167">
        <f>COUNTIF(C13:E20,7)+COUNTIF(C24:E46,7)</f>
        <v>1</v>
      </c>
      <c r="X84" s="167">
        <f>COUNTIF(C13:E20,8)+COUNTIF(C24:E46,8)</f>
        <v>2</v>
      </c>
      <c r="Y84" s="126">
        <f>SUM(Q84:X84)</f>
        <v>13</v>
      </c>
    </row>
    <row r="85" spans="1:25" ht="30" customHeight="1" thickBot="1">
      <c r="A85" s="567"/>
      <c r="B85" s="567"/>
      <c r="C85" s="563"/>
      <c r="D85" s="563"/>
      <c r="E85" s="563"/>
      <c r="F85" s="563"/>
      <c r="G85" s="563"/>
      <c r="H85" s="563"/>
      <c r="I85" s="207"/>
      <c r="J85" s="165"/>
      <c r="K85" s="166"/>
      <c r="L85" s="565"/>
      <c r="M85" s="553" t="s">
        <v>145</v>
      </c>
      <c r="N85" s="554"/>
      <c r="O85" s="554"/>
      <c r="P85" s="555"/>
      <c r="Q85" s="167">
        <f>COUNTIF(F13:H20,1)+COUNTIF(F24:H46,1)+COUNTIF(F62:H67,1)+COUNTIF(F71:H77,1)</f>
        <v>4</v>
      </c>
      <c r="R85" s="167">
        <f>COUNTIF(F13:H20,2)+COUNTIF(F24:H46,2)+COUNTIF(F62:H67,2)+COUNTIF(F71:H77,2)</f>
        <v>7</v>
      </c>
      <c r="S85" s="167">
        <f>COUNTIF(F13:H20,3)+COUNTIF(F24:H46,3)+COUNTIF(F62:H67,3)+COUNTIF(F71:H77,3)</f>
        <v>7</v>
      </c>
      <c r="T85" s="167">
        <f>COUNTIF(F13:H20,4)+COUNTIF(F24:H46,4)+COUNTIF(F62:H67,4)+COUNTIF(F71:H77,4)</f>
        <v>5</v>
      </c>
      <c r="U85" s="167">
        <f>COUNTIF(F13:H20,5)+COUNTIF(F24:H46,5)+COUNTIF(F62:H67,5)+COUNTIF(F71:H77,5)</f>
        <v>3</v>
      </c>
      <c r="V85" s="167">
        <f>COUNTIF(F13:H20,6)+COUNTIF(F24:H46,6)+COUNTIF(F62:H67,6)+COUNTIF(F71:H77,6)</f>
        <v>4</v>
      </c>
      <c r="W85" s="167">
        <f>COUNTIF(F13:H20,7)+COUNTIF(F24:H46,7)+COUNTIF(F62:H67,7)+COUNTIF(F71:H77,7)</f>
        <v>4</v>
      </c>
      <c r="X85" s="167">
        <f>COUNTIF(F13:H20,8)+COUNTIF(F24:H46,8)+COUNTIF(F62:H67,8)+COUNTIF(F71:H77,8)</f>
        <v>5</v>
      </c>
      <c r="Y85" s="126">
        <f>SUM(Q85:X85)</f>
        <v>39</v>
      </c>
    </row>
    <row r="86" spans="1:24" ht="30" customHeight="1" thickBot="1">
      <c r="A86" s="567"/>
      <c r="B86" s="567"/>
      <c r="C86" s="563"/>
      <c r="D86" s="563"/>
      <c r="E86" s="563"/>
      <c r="F86" s="563"/>
      <c r="G86" s="563"/>
      <c r="H86" s="563"/>
      <c r="I86" s="207"/>
      <c r="J86" s="165"/>
      <c r="K86" s="166"/>
      <c r="L86" s="565"/>
      <c r="M86" s="553" t="s">
        <v>146</v>
      </c>
      <c r="N86" s="554"/>
      <c r="O86" s="554"/>
      <c r="P86" s="555"/>
      <c r="Q86" s="256">
        <v>0</v>
      </c>
      <c r="R86" s="168">
        <v>0</v>
      </c>
      <c r="S86" s="168">
        <v>0</v>
      </c>
      <c r="T86" s="168">
        <v>0</v>
      </c>
      <c r="U86" s="168">
        <f>COUNTIF(I49,5)</f>
        <v>0</v>
      </c>
      <c r="V86" s="168">
        <v>0</v>
      </c>
      <c r="W86" s="112">
        <v>0</v>
      </c>
      <c r="X86" s="112">
        <v>0</v>
      </c>
    </row>
    <row r="87" spans="1:24" ht="30" customHeight="1" thickBot="1">
      <c r="A87" s="567"/>
      <c r="B87" s="567"/>
      <c r="C87" s="563"/>
      <c r="D87" s="563"/>
      <c r="E87" s="563"/>
      <c r="F87" s="563"/>
      <c r="G87" s="563"/>
      <c r="H87" s="563"/>
      <c r="I87" s="207"/>
      <c r="J87" s="165"/>
      <c r="K87" s="166"/>
      <c r="L87" s="565"/>
      <c r="M87" s="553" t="s">
        <v>147</v>
      </c>
      <c r="N87" s="554"/>
      <c r="O87" s="554"/>
      <c r="P87" s="555"/>
      <c r="Q87" s="256">
        <v>0</v>
      </c>
      <c r="R87" s="168">
        <v>0</v>
      </c>
      <c r="S87" s="168">
        <v>0</v>
      </c>
      <c r="T87" s="168">
        <f>COUNTIF($F$52:$H$55,4)</f>
        <v>1</v>
      </c>
      <c r="U87" s="168">
        <v>0</v>
      </c>
      <c r="V87" s="168">
        <f>COUNTIF($F$52:$H$55,6)</f>
        <v>1</v>
      </c>
      <c r="W87" s="168">
        <f>COUNTIF($F$52:$H$55,7)</f>
        <v>1</v>
      </c>
      <c r="X87" s="112">
        <v>0</v>
      </c>
    </row>
    <row r="88" spans="1:24" ht="30" customHeight="1" thickBot="1">
      <c r="A88" s="567"/>
      <c r="B88" s="567"/>
      <c r="C88" s="563"/>
      <c r="D88" s="563"/>
      <c r="E88" s="563"/>
      <c r="F88" s="563"/>
      <c r="G88" s="563"/>
      <c r="H88" s="563"/>
      <c r="I88" s="207"/>
      <c r="J88" s="165"/>
      <c r="K88" s="166"/>
      <c r="L88" s="566"/>
      <c r="M88" s="568" t="s">
        <v>165</v>
      </c>
      <c r="N88" s="569"/>
      <c r="O88" s="569"/>
      <c r="P88" s="570"/>
      <c r="Q88" s="169">
        <f>SUM(Q84:Q87)</f>
        <v>6</v>
      </c>
      <c r="R88" s="169">
        <f aca="true" t="shared" si="17" ref="R88:X88">SUM(R84:R87)</f>
        <v>9</v>
      </c>
      <c r="S88" s="169">
        <f t="shared" si="17"/>
        <v>9</v>
      </c>
      <c r="T88" s="169">
        <f>SUM(T84:T87)</f>
        <v>7</v>
      </c>
      <c r="U88" s="169">
        <f t="shared" si="17"/>
        <v>4</v>
      </c>
      <c r="V88" s="169">
        <f t="shared" si="17"/>
        <v>7</v>
      </c>
      <c r="W88" s="169">
        <f t="shared" si="17"/>
        <v>6</v>
      </c>
      <c r="X88" s="169">
        <f t="shared" si="17"/>
        <v>7</v>
      </c>
    </row>
    <row r="89" spans="1:23" s="113" customFormat="1" ht="30" customHeight="1" thickBot="1">
      <c r="A89" s="584" t="s">
        <v>55</v>
      </c>
      <c r="B89" s="584"/>
      <c r="C89" s="584"/>
      <c r="D89" s="170"/>
      <c r="E89" s="171"/>
      <c r="F89" s="171"/>
      <c r="G89" s="171"/>
      <c r="H89" s="172"/>
      <c r="I89" s="173"/>
      <c r="J89" s="173"/>
      <c r="K89" s="174"/>
      <c r="L89" s="173"/>
      <c r="M89" s="175"/>
      <c r="N89" s="175"/>
      <c r="O89" s="201" t="s">
        <v>56</v>
      </c>
      <c r="P89" s="201"/>
      <c r="Q89" s="201"/>
      <c r="R89" s="201"/>
      <c r="S89" s="200"/>
      <c r="T89" s="200"/>
      <c r="U89" s="257"/>
      <c r="V89" s="257"/>
      <c r="W89" s="257"/>
    </row>
    <row r="90" spans="1:24" s="113" customFormat="1" ht="30" customHeight="1">
      <c r="A90" s="585" t="s">
        <v>57</v>
      </c>
      <c r="B90" s="599" t="s">
        <v>162</v>
      </c>
      <c r="C90" s="621" t="s">
        <v>60</v>
      </c>
      <c r="D90" s="622"/>
      <c r="E90" s="622"/>
      <c r="F90" s="622"/>
      <c r="G90" s="622"/>
      <c r="H90" s="622"/>
      <c r="I90" s="622"/>
      <c r="J90" s="622"/>
      <c r="K90" s="623"/>
      <c r="L90" s="173"/>
      <c r="M90" s="176"/>
      <c r="N90" s="176"/>
      <c r="O90" s="606" t="s">
        <v>61</v>
      </c>
      <c r="P90" s="607"/>
      <c r="Q90" s="612" t="s">
        <v>62</v>
      </c>
      <c r="R90" s="613"/>
      <c r="S90" s="613"/>
      <c r="T90" s="613"/>
      <c r="U90" s="613"/>
      <c r="V90" s="614"/>
      <c r="W90" s="661" t="s">
        <v>59</v>
      </c>
      <c r="X90" s="662"/>
    </row>
    <row r="91" spans="1:24" s="113" customFormat="1" ht="29.25" customHeight="1">
      <c r="A91" s="586"/>
      <c r="B91" s="600"/>
      <c r="C91" s="587" t="s">
        <v>150</v>
      </c>
      <c r="D91" s="588"/>
      <c r="E91" s="588"/>
      <c r="F91" s="589"/>
      <c r="G91" s="587" t="s">
        <v>63</v>
      </c>
      <c r="H91" s="588"/>
      <c r="I91" s="589"/>
      <c r="J91" s="624" t="s">
        <v>64</v>
      </c>
      <c r="K91" s="625"/>
      <c r="L91" s="173"/>
      <c r="M91" s="176"/>
      <c r="N91" s="176"/>
      <c r="O91" s="608"/>
      <c r="P91" s="609"/>
      <c r="Q91" s="615"/>
      <c r="R91" s="616"/>
      <c r="S91" s="616"/>
      <c r="T91" s="616"/>
      <c r="U91" s="616"/>
      <c r="V91" s="617"/>
      <c r="W91" s="663"/>
      <c r="X91" s="664"/>
    </row>
    <row r="92" spans="1:24" s="113" customFormat="1" ht="21.75" customHeight="1">
      <c r="A92" s="586"/>
      <c r="B92" s="601"/>
      <c r="C92" s="590"/>
      <c r="D92" s="591"/>
      <c r="E92" s="591"/>
      <c r="F92" s="592"/>
      <c r="G92" s="590"/>
      <c r="H92" s="591"/>
      <c r="I92" s="592"/>
      <c r="J92" s="624"/>
      <c r="K92" s="625"/>
      <c r="L92" s="173"/>
      <c r="M92" s="176"/>
      <c r="N92" s="176"/>
      <c r="O92" s="610"/>
      <c r="P92" s="611"/>
      <c r="Q92" s="618"/>
      <c r="R92" s="619"/>
      <c r="S92" s="619"/>
      <c r="T92" s="619"/>
      <c r="U92" s="619"/>
      <c r="V92" s="620"/>
      <c r="W92" s="665"/>
      <c r="X92" s="666"/>
    </row>
    <row r="93" spans="1:24" s="113" customFormat="1" ht="24.75" customHeight="1">
      <c r="A93" s="177">
        <v>1</v>
      </c>
      <c r="B93" s="178" t="s">
        <v>163</v>
      </c>
      <c r="C93" s="593"/>
      <c r="D93" s="594"/>
      <c r="E93" s="594"/>
      <c r="F93" s="595"/>
      <c r="G93" s="593"/>
      <c r="H93" s="594"/>
      <c r="I93" s="595"/>
      <c r="J93" s="626"/>
      <c r="K93" s="627"/>
      <c r="L93" s="173"/>
      <c r="M93" s="179"/>
      <c r="N93" s="179"/>
      <c r="O93" s="628" t="s">
        <v>149</v>
      </c>
      <c r="P93" s="629"/>
      <c r="Q93" s="634" t="s">
        <v>148</v>
      </c>
      <c r="R93" s="635"/>
      <c r="S93" s="635"/>
      <c r="T93" s="635"/>
      <c r="U93" s="635"/>
      <c r="V93" s="636"/>
      <c r="W93" s="648">
        <v>8</v>
      </c>
      <c r="X93" s="649"/>
    </row>
    <row r="94" spans="1:24" s="113" customFormat="1" ht="24.75" customHeight="1">
      <c r="A94" s="306">
        <v>2</v>
      </c>
      <c r="B94" s="307" t="s">
        <v>164</v>
      </c>
      <c r="C94" s="596"/>
      <c r="D94" s="597"/>
      <c r="E94" s="597"/>
      <c r="F94" s="598"/>
      <c r="G94" s="596"/>
      <c r="H94" s="597"/>
      <c r="I94" s="598"/>
      <c r="J94" s="582"/>
      <c r="K94" s="583"/>
      <c r="L94" s="173"/>
      <c r="M94" s="179"/>
      <c r="N94" s="179"/>
      <c r="O94" s="630"/>
      <c r="P94" s="631"/>
      <c r="Q94" s="637"/>
      <c r="R94" s="638"/>
      <c r="S94" s="638"/>
      <c r="T94" s="638"/>
      <c r="U94" s="638"/>
      <c r="V94" s="639"/>
      <c r="W94" s="648"/>
      <c r="X94" s="649"/>
    </row>
    <row r="95" spans="1:24" s="113" customFormat="1" ht="24.75" customHeight="1" thickBot="1">
      <c r="A95" s="180">
        <v>3</v>
      </c>
      <c r="B95" s="181" t="s">
        <v>164</v>
      </c>
      <c r="C95" s="667"/>
      <c r="D95" s="668"/>
      <c r="E95" s="668"/>
      <c r="F95" s="669"/>
      <c r="G95" s="667"/>
      <c r="H95" s="668"/>
      <c r="I95" s="669"/>
      <c r="J95" s="603"/>
      <c r="K95" s="604"/>
      <c r="L95" s="173"/>
      <c r="M95" s="179"/>
      <c r="N95" s="179"/>
      <c r="O95" s="632"/>
      <c r="P95" s="633"/>
      <c r="Q95" s="640"/>
      <c r="R95" s="641"/>
      <c r="S95" s="641"/>
      <c r="T95" s="641"/>
      <c r="U95" s="641"/>
      <c r="V95" s="642"/>
      <c r="W95" s="650"/>
      <c r="X95" s="651"/>
    </row>
    <row r="96" s="114" customFormat="1" ht="12" customHeight="1"/>
    <row r="97" spans="1:4" s="114" customFormat="1" ht="30" customHeight="1" thickBot="1">
      <c r="A97" s="605" t="s">
        <v>151</v>
      </c>
      <c r="B97" s="605"/>
      <c r="C97" s="605"/>
      <c r="D97" s="605"/>
    </row>
    <row r="98" spans="1:22" s="114" customFormat="1" ht="34.5" customHeight="1" thickBot="1">
      <c r="A98" s="182"/>
      <c r="B98" s="654" t="s">
        <v>16</v>
      </c>
      <c r="C98" s="655"/>
      <c r="D98" s="655"/>
      <c r="E98" s="655"/>
      <c r="F98" s="655"/>
      <c r="G98" s="655"/>
      <c r="H98" s="655"/>
      <c r="I98" s="656"/>
      <c r="J98" s="183" t="s">
        <v>67</v>
      </c>
      <c r="K98" s="184" t="s">
        <v>68</v>
      </c>
      <c r="L98" s="184" t="s">
        <v>69</v>
      </c>
      <c r="M98" s="184" t="s">
        <v>70</v>
      </c>
      <c r="N98" s="184" t="s">
        <v>71</v>
      </c>
      <c r="O98" s="184" t="s">
        <v>72</v>
      </c>
      <c r="P98" s="184" t="s">
        <v>73</v>
      </c>
      <c r="Q98" s="258" t="s">
        <v>74</v>
      </c>
      <c r="R98" s="646" t="s">
        <v>48</v>
      </c>
      <c r="S98" s="647"/>
      <c r="T98" s="185"/>
      <c r="U98" s="185"/>
      <c r="V98" s="185"/>
    </row>
    <row r="99" spans="1:22" s="114" customFormat="1" ht="24.75" customHeight="1">
      <c r="A99" s="176"/>
      <c r="B99" s="677" t="s">
        <v>152</v>
      </c>
      <c r="C99" s="678"/>
      <c r="D99" s="678"/>
      <c r="E99" s="678"/>
      <c r="F99" s="678"/>
      <c r="G99" s="678"/>
      <c r="H99" s="678"/>
      <c r="I99" s="679"/>
      <c r="J99" s="286">
        <v>10</v>
      </c>
      <c r="K99" s="287">
        <v>20</v>
      </c>
      <c r="L99" s="287">
        <v>15</v>
      </c>
      <c r="M99" s="287">
        <v>15</v>
      </c>
      <c r="N99" s="287">
        <v>15</v>
      </c>
      <c r="O99" s="287">
        <v>15</v>
      </c>
      <c r="P99" s="287">
        <v>15</v>
      </c>
      <c r="Q99" s="264">
        <v>15</v>
      </c>
      <c r="R99" s="577">
        <f aca="true" t="shared" si="18" ref="R99:R107">SUM(J99:Q99)</f>
        <v>120</v>
      </c>
      <c r="S99" s="578"/>
      <c r="T99" s="186"/>
      <c r="U99" s="186"/>
      <c r="V99" s="186"/>
    </row>
    <row r="100" spans="1:22" s="114" customFormat="1" ht="24.75" customHeight="1">
      <c r="A100" s="176"/>
      <c r="B100" s="670" t="s">
        <v>219</v>
      </c>
      <c r="C100" s="671"/>
      <c r="D100" s="671"/>
      <c r="E100" s="671"/>
      <c r="F100" s="671"/>
      <c r="G100" s="671"/>
      <c r="H100" s="671"/>
      <c r="I100" s="672"/>
      <c r="J100" s="263">
        <v>10</v>
      </c>
      <c r="K100" s="265">
        <v>20</v>
      </c>
      <c r="L100" s="265">
        <v>15</v>
      </c>
      <c r="M100" s="265">
        <v>15</v>
      </c>
      <c r="N100" s="265">
        <v>15</v>
      </c>
      <c r="O100" s="265">
        <v>15</v>
      </c>
      <c r="P100" s="265">
        <v>15</v>
      </c>
      <c r="Q100" s="264">
        <v>15</v>
      </c>
      <c r="R100" s="577">
        <f t="shared" si="18"/>
        <v>120</v>
      </c>
      <c r="S100" s="578"/>
      <c r="T100" s="186"/>
      <c r="U100" s="186"/>
      <c r="V100" s="186"/>
    </row>
    <row r="101" spans="1:22" s="114" customFormat="1" ht="24.75" customHeight="1">
      <c r="A101" s="176"/>
      <c r="B101" s="670" t="s">
        <v>220</v>
      </c>
      <c r="C101" s="671"/>
      <c r="D101" s="671"/>
      <c r="E101" s="671"/>
      <c r="F101" s="671"/>
      <c r="G101" s="671"/>
      <c r="H101" s="671"/>
      <c r="I101" s="672"/>
      <c r="J101" s="263">
        <f aca="true" t="shared" si="19" ref="J101:Q101">10*(30-SUM(Q52:Q55)-Q49)</f>
        <v>300</v>
      </c>
      <c r="K101" s="265">
        <f t="shared" si="19"/>
        <v>300</v>
      </c>
      <c r="L101" s="265">
        <f t="shared" si="19"/>
        <v>300</v>
      </c>
      <c r="M101" s="265">
        <f t="shared" si="19"/>
        <v>250</v>
      </c>
      <c r="N101" s="265">
        <f t="shared" si="19"/>
        <v>270</v>
      </c>
      <c r="O101" s="265">
        <f t="shared" si="19"/>
        <v>210</v>
      </c>
      <c r="P101" s="265">
        <f t="shared" si="19"/>
        <v>210</v>
      </c>
      <c r="Q101" s="264">
        <f t="shared" si="19"/>
        <v>270</v>
      </c>
      <c r="R101" s="577">
        <f t="shared" si="18"/>
        <v>2110</v>
      </c>
      <c r="S101" s="578"/>
      <c r="T101" s="186"/>
      <c r="U101" s="186"/>
      <c r="V101" s="186"/>
    </row>
    <row r="102" spans="1:22" s="114" customFormat="1" ht="24.75" customHeight="1">
      <c r="A102" s="176"/>
      <c r="B102" s="670" t="s">
        <v>221</v>
      </c>
      <c r="C102" s="671"/>
      <c r="D102" s="671"/>
      <c r="E102" s="671"/>
      <c r="F102" s="671"/>
      <c r="G102" s="671"/>
      <c r="H102" s="671"/>
      <c r="I102" s="672"/>
      <c r="J102" s="263">
        <f>J101/J99</f>
        <v>30</v>
      </c>
      <c r="K102" s="265">
        <f aca="true" t="shared" si="20" ref="K102:Q102">K101/K99</f>
        <v>15</v>
      </c>
      <c r="L102" s="265">
        <f t="shared" si="20"/>
        <v>20</v>
      </c>
      <c r="M102" s="265">
        <f t="shared" si="20"/>
        <v>16.666666666666668</v>
      </c>
      <c r="N102" s="265">
        <f t="shared" si="20"/>
        <v>18</v>
      </c>
      <c r="O102" s="265">
        <f t="shared" si="20"/>
        <v>14</v>
      </c>
      <c r="P102" s="265">
        <f t="shared" si="20"/>
        <v>14</v>
      </c>
      <c r="Q102" s="264">
        <f t="shared" si="20"/>
        <v>18</v>
      </c>
      <c r="R102" s="577">
        <f t="shared" si="18"/>
        <v>145.66666666666669</v>
      </c>
      <c r="S102" s="578"/>
      <c r="T102" s="186"/>
      <c r="U102" s="186"/>
      <c r="V102" s="186"/>
    </row>
    <row r="103" spans="1:22" s="114" customFormat="1" ht="24.75" customHeight="1">
      <c r="A103" s="176"/>
      <c r="B103" s="579" t="s">
        <v>153</v>
      </c>
      <c r="C103" s="580"/>
      <c r="D103" s="580"/>
      <c r="E103" s="580"/>
      <c r="F103" s="580"/>
      <c r="G103" s="580"/>
      <c r="H103" s="580"/>
      <c r="I103" s="581"/>
      <c r="J103" s="187">
        <f aca="true" t="shared" si="21" ref="J103:Q103">Q82</f>
        <v>25</v>
      </c>
      <c r="K103" s="188">
        <f t="shared" si="21"/>
        <v>35</v>
      </c>
      <c r="L103" s="188">
        <f t="shared" si="21"/>
        <v>30</v>
      </c>
      <c r="M103" s="188">
        <f t="shared" si="21"/>
        <v>30</v>
      </c>
      <c r="N103" s="188">
        <f t="shared" si="21"/>
        <v>30</v>
      </c>
      <c r="O103" s="188">
        <f t="shared" si="21"/>
        <v>30</v>
      </c>
      <c r="P103" s="188">
        <f t="shared" si="21"/>
        <v>30</v>
      </c>
      <c r="Q103" s="259">
        <f t="shared" si="21"/>
        <v>30</v>
      </c>
      <c r="R103" s="652">
        <f t="shared" si="18"/>
        <v>240</v>
      </c>
      <c r="S103" s="653"/>
      <c r="T103" s="186"/>
      <c r="U103" s="186"/>
      <c r="V103" s="186"/>
    </row>
    <row r="104" spans="1:22" s="114" customFormat="1" ht="24.75" customHeight="1">
      <c r="A104" s="176"/>
      <c r="B104" s="579" t="s">
        <v>154</v>
      </c>
      <c r="C104" s="580"/>
      <c r="D104" s="580"/>
      <c r="E104" s="580"/>
      <c r="F104" s="580"/>
      <c r="G104" s="580"/>
      <c r="H104" s="580"/>
      <c r="I104" s="581"/>
      <c r="J104" s="189">
        <f aca="true" t="shared" si="22" ref="J104:Q105">Q84</f>
        <v>2</v>
      </c>
      <c r="K104" s="204">
        <f t="shared" si="22"/>
        <v>2</v>
      </c>
      <c r="L104" s="204">
        <f t="shared" si="22"/>
        <v>2</v>
      </c>
      <c r="M104" s="204">
        <f t="shared" si="22"/>
        <v>1</v>
      </c>
      <c r="N104" s="204">
        <f t="shared" si="22"/>
        <v>1</v>
      </c>
      <c r="O104" s="204">
        <f t="shared" si="22"/>
        <v>2</v>
      </c>
      <c r="P104" s="204">
        <f t="shared" si="22"/>
        <v>1</v>
      </c>
      <c r="Q104" s="260">
        <f t="shared" si="22"/>
        <v>2</v>
      </c>
      <c r="R104" s="652">
        <f t="shared" si="18"/>
        <v>13</v>
      </c>
      <c r="S104" s="653"/>
      <c r="T104" s="190"/>
      <c r="U104" s="190"/>
      <c r="V104" s="190"/>
    </row>
    <row r="105" spans="1:22" s="114" customFormat="1" ht="24.75" customHeight="1">
      <c r="A105" s="191"/>
      <c r="B105" s="579" t="s">
        <v>155</v>
      </c>
      <c r="C105" s="580"/>
      <c r="D105" s="580"/>
      <c r="E105" s="580"/>
      <c r="F105" s="580"/>
      <c r="G105" s="580"/>
      <c r="H105" s="580"/>
      <c r="I105" s="581"/>
      <c r="J105" s="189">
        <f t="shared" si="22"/>
        <v>4</v>
      </c>
      <c r="K105" s="204">
        <f t="shared" si="22"/>
        <v>7</v>
      </c>
      <c r="L105" s="204">
        <f t="shared" si="22"/>
        <v>7</v>
      </c>
      <c r="M105" s="204">
        <f t="shared" si="22"/>
        <v>5</v>
      </c>
      <c r="N105" s="204">
        <f t="shared" si="22"/>
        <v>3</v>
      </c>
      <c r="O105" s="204">
        <f t="shared" si="22"/>
        <v>4</v>
      </c>
      <c r="P105" s="204">
        <f t="shared" si="22"/>
        <v>4</v>
      </c>
      <c r="Q105" s="260">
        <f t="shared" si="22"/>
        <v>5</v>
      </c>
      <c r="R105" s="652">
        <f t="shared" si="18"/>
        <v>39</v>
      </c>
      <c r="S105" s="653"/>
      <c r="T105" s="192"/>
      <c r="U105" s="192"/>
      <c r="V105" s="192"/>
    </row>
    <row r="106" spans="1:22" s="114" customFormat="1" ht="24.75" customHeight="1">
      <c r="A106" s="176"/>
      <c r="B106" s="579" t="s">
        <v>156</v>
      </c>
      <c r="C106" s="580"/>
      <c r="D106" s="580"/>
      <c r="E106" s="580"/>
      <c r="F106" s="580"/>
      <c r="G106" s="580"/>
      <c r="H106" s="580"/>
      <c r="I106" s="581"/>
      <c r="J106" s="193">
        <f>ЗМІСТ!Q162</f>
        <v>0</v>
      </c>
      <c r="K106" s="194">
        <f>ЗМІСТ!R162</f>
        <v>0</v>
      </c>
      <c r="L106" s="194">
        <f>ЗМІСТ!S162</f>
        <v>0</v>
      </c>
      <c r="M106" s="194">
        <f>ЗМІСТ!T162</f>
        <v>0</v>
      </c>
      <c r="N106" s="194">
        <f>U86</f>
        <v>0</v>
      </c>
      <c r="O106" s="194">
        <f>ЗМІСТ!V162</f>
        <v>0</v>
      </c>
      <c r="P106" s="194">
        <f>ЗМІСТ!W162</f>
        <v>0</v>
      </c>
      <c r="Q106" s="261">
        <f>ЗМІСТ!X162</f>
        <v>0</v>
      </c>
      <c r="R106" s="652">
        <f t="shared" si="18"/>
        <v>0</v>
      </c>
      <c r="S106" s="653"/>
      <c r="T106" s="190"/>
      <c r="U106" s="190"/>
      <c r="V106" s="190"/>
    </row>
    <row r="107" spans="1:22" s="114" customFormat="1" ht="24.75" customHeight="1" thickBot="1">
      <c r="A107" s="176"/>
      <c r="B107" s="643" t="s">
        <v>222</v>
      </c>
      <c r="C107" s="644"/>
      <c r="D107" s="644"/>
      <c r="E107" s="644"/>
      <c r="F107" s="644"/>
      <c r="G107" s="644"/>
      <c r="H107" s="644"/>
      <c r="I107" s="645"/>
      <c r="J107" s="195">
        <f>ЗМІСТ!Q164</f>
        <v>0</v>
      </c>
      <c r="K107" s="196">
        <f>ЗМІСТ!R164</f>
        <v>0</v>
      </c>
      <c r="L107" s="196">
        <f>ЗМІСТ!S164</f>
        <v>0</v>
      </c>
      <c r="M107" s="196">
        <f>T87</f>
        <v>1</v>
      </c>
      <c r="N107" s="196">
        <f>ЗМІСТ!U164</f>
        <v>0</v>
      </c>
      <c r="O107" s="196">
        <f>V87</f>
        <v>1</v>
      </c>
      <c r="P107" s="196">
        <f>W87</f>
        <v>1</v>
      </c>
      <c r="Q107" s="262">
        <f>ЗМІСТ!X164</f>
        <v>0</v>
      </c>
      <c r="R107" s="659">
        <f t="shared" si="18"/>
        <v>3</v>
      </c>
      <c r="S107" s="660"/>
      <c r="T107" s="190"/>
      <c r="U107" s="190"/>
      <c r="V107" s="190"/>
    </row>
    <row r="108" spans="1:22" s="114" customFormat="1" ht="18" customHeight="1">
      <c r="A108" s="176"/>
      <c r="B108" s="203"/>
      <c r="C108" s="203"/>
      <c r="D108" s="203"/>
      <c r="E108" s="203"/>
      <c r="F108" s="203"/>
      <c r="G108" s="203"/>
      <c r="H108" s="203"/>
      <c r="I108" s="203"/>
      <c r="J108" s="197"/>
      <c r="K108" s="197"/>
      <c r="L108" s="197"/>
      <c r="M108" s="197"/>
      <c r="N108" s="197"/>
      <c r="O108" s="197"/>
      <c r="P108" s="197"/>
      <c r="Q108" s="197"/>
      <c r="R108" s="186"/>
      <c r="S108" s="186"/>
      <c r="T108" s="190"/>
      <c r="U108" s="190"/>
      <c r="V108" s="190"/>
    </row>
    <row r="109" spans="1:24" s="114" customFormat="1" ht="23.25" customHeight="1">
      <c r="A109" s="657" t="s">
        <v>167</v>
      </c>
      <c r="B109" s="657"/>
      <c r="C109" s="657"/>
      <c r="D109" s="657"/>
      <c r="E109" s="657"/>
      <c r="F109" s="657"/>
      <c r="G109" s="657"/>
      <c r="H109" s="657"/>
      <c r="I109" s="657"/>
      <c r="J109" s="657"/>
      <c r="K109" s="657"/>
      <c r="L109" s="657"/>
      <c r="M109" s="657"/>
      <c r="N109" s="657"/>
      <c r="O109" s="657"/>
      <c r="P109" s="657"/>
      <c r="Q109" s="657"/>
      <c r="R109" s="657"/>
      <c r="S109" s="657"/>
      <c r="T109" s="657"/>
      <c r="U109" s="657"/>
      <c r="V109" s="657"/>
      <c r="W109" s="657"/>
      <c r="X109" s="657"/>
    </row>
    <row r="110" spans="1:22" s="114" customFormat="1" ht="15" customHeight="1">
      <c r="A110" s="176"/>
      <c r="B110" s="203"/>
      <c r="C110" s="203"/>
      <c r="D110" s="203"/>
      <c r="E110" s="203"/>
      <c r="F110" s="203"/>
      <c r="G110" s="203"/>
      <c r="H110" s="203"/>
      <c r="I110" s="203"/>
      <c r="J110" s="197"/>
      <c r="K110" s="197"/>
      <c r="L110" s="197"/>
      <c r="M110" s="197"/>
      <c r="N110" s="197"/>
      <c r="O110" s="197"/>
      <c r="P110" s="197"/>
      <c r="Q110" s="197"/>
      <c r="R110" s="186"/>
      <c r="S110" s="186"/>
      <c r="T110" s="190"/>
      <c r="U110" s="190"/>
      <c r="V110" s="190"/>
    </row>
    <row r="111" spans="1:24" s="114" customFormat="1" ht="30" customHeight="1">
      <c r="A111" s="176"/>
      <c r="B111" s="657" t="s">
        <v>249</v>
      </c>
      <c r="C111" s="657"/>
      <c r="D111" s="657"/>
      <c r="E111" s="657"/>
      <c r="F111" s="657"/>
      <c r="G111" s="657"/>
      <c r="H111" s="657"/>
      <c r="I111" s="203"/>
      <c r="J111" s="197"/>
      <c r="K111" s="197"/>
      <c r="L111" s="658" t="s">
        <v>158</v>
      </c>
      <c r="M111" s="658"/>
      <c r="N111" s="658"/>
      <c r="O111" s="658"/>
      <c r="P111" s="658"/>
      <c r="Q111" s="658"/>
      <c r="R111" s="658"/>
      <c r="S111" s="658"/>
      <c r="T111" s="658"/>
      <c r="U111" s="658"/>
      <c r="V111" s="658"/>
      <c r="W111" s="658"/>
      <c r="X111" s="658"/>
    </row>
    <row r="112" spans="1:24" s="114" customFormat="1" ht="30" customHeight="1">
      <c r="A112" s="176"/>
      <c r="B112" s="657" t="s">
        <v>226</v>
      </c>
      <c r="C112" s="657"/>
      <c r="D112" s="657"/>
      <c r="E112" s="657"/>
      <c r="F112" s="657"/>
      <c r="G112" s="657"/>
      <c r="H112" s="657"/>
      <c r="I112" s="657"/>
      <c r="J112" s="197"/>
      <c r="K112" s="197"/>
      <c r="L112" s="658" t="s">
        <v>159</v>
      </c>
      <c r="M112" s="658"/>
      <c r="N112" s="658"/>
      <c r="O112" s="658"/>
      <c r="P112" s="658"/>
      <c r="Q112" s="658"/>
      <c r="R112" s="658"/>
      <c r="S112" s="658"/>
      <c r="T112" s="658"/>
      <c r="U112" s="658"/>
      <c r="V112" s="658"/>
      <c r="W112" s="658"/>
      <c r="X112" s="658"/>
    </row>
    <row r="113" spans="1:24" s="114" customFormat="1" ht="30" customHeight="1">
      <c r="A113" s="176"/>
      <c r="B113" s="203"/>
      <c r="C113" s="203"/>
      <c r="D113" s="203"/>
      <c r="E113" s="203"/>
      <c r="F113" s="203"/>
      <c r="G113" s="203"/>
      <c r="H113" s="203"/>
      <c r="I113" s="203"/>
      <c r="J113" s="197"/>
      <c r="K113" s="197"/>
      <c r="L113" s="658" t="s">
        <v>160</v>
      </c>
      <c r="M113" s="658"/>
      <c r="N113" s="658"/>
      <c r="O113" s="658"/>
      <c r="P113" s="658"/>
      <c r="Q113" s="658"/>
      <c r="R113" s="658"/>
      <c r="S113" s="658"/>
      <c r="T113" s="658"/>
      <c r="U113" s="658"/>
      <c r="V113" s="658"/>
      <c r="W113" s="658"/>
      <c r="X113" s="658"/>
    </row>
    <row r="114" spans="1:24" s="114" customFormat="1" ht="30" customHeight="1">
      <c r="A114" s="176"/>
      <c r="B114" s="657" t="s">
        <v>248</v>
      </c>
      <c r="C114" s="657"/>
      <c r="D114" s="657"/>
      <c r="E114" s="657"/>
      <c r="F114" s="657"/>
      <c r="G114" s="657"/>
      <c r="H114" s="657"/>
      <c r="I114" s="657"/>
      <c r="J114" s="197"/>
      <c r="K114" s="197"/>
      <c r="L114" s="658" t="s">
        <v>161</v>
      </c>
      <c r="M114" s="658"/>
      <c r="N114" s="658"/>
      <c r="O114" s="658"/>
      <c r="P114" s="658"/>
      <c r="Q114" s="658"/>
      <c r="R114" s="658"/>
      <c r="S114" s="658"/>
      <c r="T114" s="658"/>
      <c r="U114" s="658"/>
      <c r="V114" s="658"/>
      <c r="W114" s="658"/>
      <c r="X114" s="658"/>
    </row>
    <row r="115" spans="1:24" s="114" customFormat="1" ht="18.75" customHeight="1">
      <c r="A115" s="176"/>
      <c r="B115" s="203"/>
      <c r="C115" s="203"/>
      <c r="D115" s="203"/>
      <c r="E115" s="203"/>
      <c r="F115" s="203"/>
      <c r="G115" s="203"/>
      <c r="H115" s="203"/>
      <c r="I115" s="203"/>
      <c r="J115" s="197"/>
      <c r="K115" s="197"/>
      <c r="L115" s="658"/>
      <c r="M115" s="658"/>
      <c r="N115" s="658"/>
      <c r="O115" s="658"/>
      <c r="P115" s="658"/>
      <c r="Q115" s="658"/>
      <c r="R115" s="658"/>
      <c r="S115" s="658"/>
      <c r="T115" s="658"/>
      <c r="U115" s="658"/>
      <c r="V115" s="658"/>
      <c r="W115" s="658"/>
      <c r="X115" s="658"/>
    </row>
    <row r="116" spans="2:24" s="114" customFormat="1" ht="30" customHeight="1">
      <c r="B116" s="657" t="s">
        <v>250</v>
      </c>
      <c r="C116" s="657"/>
      <c r="D116" s="657"/>
      <c r="E116" s="657"/>
      <c r="F116" s="657"/>
      <c r="G116" s="657"/>
      <c r="H116" s="657"/>
      <c r="I116" s="657"/>
      <c r="L116" s="658" t="s">
        <v>246</v>
      </c>
      <c r="M116" s="658"/>
      <c r="N116" s="658"/>
      <c r="O116" s="658"/>
      <c r="P116" s="658"/>
      <c r="Q116" s="658"/>
      <c r="R116" s="658"/>
      <c r="S116" s="658"/>
      <c r="T116" s="658"/>
      <c r="U116" s="658"/>
      <c r="V116" s="658"/>
      <c r="W116" s="658"/>
      <c r="X116" s="658"/>
    </row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1.5" customHeight="1"/>
    <row r="126" ht="14.25" hidden="1"/>
    <row r="127" ht="14.25" hidden="1"/>
    <row r="128" ht="14.25" hidden="1"/>
  </sheetData>
  <sheetProtection/>
  <mergeCells count="142">
    <mergeCell ref="G95:I95"/>
    <mergeCell ref="B112:I112"/>
    <mergeCell ref="F50:H50"/>
    <mergeCell ref="C50:E50"/>
    <mergeCell ref="B101:I101"/>
    <mergeCell ref="B102:I102"/>
    <mergeCell ref="F82:H82"/>
    <mergeCell ref="B105:I105"/>
    <mergeCell ref="A109:X109"/>
    <mergeCell ref="B99:I99"/>
    <mergeCell ref="R100:S100"/>
    <mergeCell ref="B103:I103"/>
    <mergeCell ref="W90:X92"/>
    <mergeCell ref="B114:I114"/>
    <mergeCell ref="B111:H111"/>
    <mergeCell ref="C95:F95"/>
    <mergeCell ref="G91:I92"/>
    <mergeCell ref="G93:I93"/>
    <mergeCell ref="G94:I94"/>
    <mergeCell ref="B100:I100"/>
    <mergeCell ref="B116:I116"/>
    <mergeCell ref="L113:X113"/>
    <mergeCell ref="L114:X114"/>
    <mergeCell ref="L115:X115"/>
    <mergeCell ref="L116:X116"/>
    <mergeCell ref="R105:S105"/>
    <mergeCell ref="L111:X111"/>
    <mergeCell ref="L112:X112"/>
    <mergeCell ref="R107:S107"/>
    <mergeCell ref="Q93:V95"/>
    <mergeCell ref="B106:I106"/>
    <mergeCell ref="B107:I107"/>
    <mergeCell ref="R98:S98"/>
    <mergeCell ref="W93:X95"/>
    <mergeCell ref="R99:S99"/>
    <mergeCell ref="R106:S106"/>
    <mergeCell ref="R103:S103"/>
    <mergeCell ref="R104:S104"/>
    <mergeCell ref="B98:I98"/>
    <mergeCell ref="A69:X69"/>
    <mergeCell ref="J95:K95"/>
    <mergeCell ref="A97:D97"/>
    <mergeCell ref="O90:P92"/>
    <mergeCell ref="Q90:V92"/>
    <mergeCell ref="C90:K90"/>
    <mergeCell ref="J91:K92"/>
    <mergeCell ref="J93:K93"/>
    <mergeCell ref="C88:E88"/>
    <mergeCell ref="O93:P95"/>
    <mergeCell ref="R101:S101"/>
    <mergeCell ref="R102:S102"/>
    <mergeCell ref="B104:I104"/>
    <mergeCell ref="J94:K94"/>
    <mergeCell ref="A89:C89"/>
    <mergeCell ref="A90:A92"/>
    <mergeCell ref="C91:F92"/>
    <mergeCell ref="C93:F93"/>
    <mergeCell ref="C94:F94"/>
    <mergeCell ref="B90:B92"/>
    <mergeCell ref="F88:H88"/>
    <mergeCell ref="C86:E86"/>
    <mergeCell ref="F86:H86"/>
    <mergeCell ref="C87:E87"/>
    <mergeCell ref="F84:H84"/>
    <mergeCell ref="F85:H85"/>
    <mergeCell ref="A87:B87"/>
    <mergeCell ref="A84:B84"/>
    <mergeCell ref="F87:H87"/>
    <mergeCell ref="F68:H68"/>
    <mergeCell ref="A83:J83"/>
    <mergeCell ref="F80:H80"/>
    <mergeCell ref="A82:B82"/>
    <mergeCell ref="A86:B86"/>
    <mergeCell ref="C68:E68"/>
    <mergeCell ref="A70:X70"/>
    <mergeCell ref="A56:B56"/>
    <mergeCell ref="M85:P85"/>
    <mergeCell ref="C84:E84"/>
    <mergeCell ref="L84:L88"/>
    <mergeCell ref="A88:B88"/>
    <mergeCell ref="M88:P88"/>
    <mergeCell ref="M86:P86"/>
    <mergeCell ref="M87:P87"/>
    <mergeCell ref="A85:B85"/>
    <mergeCell ref="C85:E85"/>
    <mergeCell ref="M84:P84"/>
    <mergeCell ref="F78:H78"/>
    <mergeCell ref="A79:X79"/>
    <mergeCell ref="A81:X81"/>
    <mergeCell ref="C82:E82"/>
    <mergeCell ref="A80:B80"/>
    <mergeCell ref="C80:E80"/>
    <mergeCell ref="C78:E78"/>
    <mergeCell ref="A78:B78"/>
    <mergeCell ref="A48:X48"/>
    <mergeCell ref="A50:B50"/>
    <mergeCell ref="Q7:X7"/>
    <mergeCell ref="B23:Y23"/>
    <mergeCell ref="A60:X60"/>
    <mergeCell ref="A22:X22"/>
    <mergeCell ref="L5:L9"/>
    <mergeCell ref="A57:X57"/>
    <mergeCell ref="U5:V5"/>
    <mergeCell ref="M5:O5"/>
    <mergeCell ref="N6:N9"/>
    <mergeCell ref="C47:E47"/>
    <mergeCell ref="F47:H47"/>
    <mergeCell ref="Q9:X9"/>
    <mergeCell ref="J5:J9"/>
    <mergeCell ref="F10:H10"/>
    <mergeCell ref="W5:X5"/>
    <mergeCell ref="F21:H21"/>
    <mergeCell ref="A3:X3"/>
    <mergeCell ref="B4:B9"/>
    <mergeCell ref="I6:I9"/>
    <mergeCell ref="M6:M9"/>
    <mergeCell ref="C4:I5"/>
    <mergeCell ref="S5:T5"/>
    <mergeCell ref="C6:E9"/>
    <mergeCell ref="F6:H9"/>
    <mergeCell ref="J4:P4"/>
    <mergeCell ref="O6:O9"/>
    <mergeCell ref="A68:B68"/>
    <mergeCell ref="A21:B21"/>
    <mergeCell ref="A51:X51"/>
    <mergeCell ref="C56:E56"/>
    <mergeCell ref="F56:H56"/>
    <mergeCell ref="A59:X59"/>
    <mergeCell ref="A47:B47"/>
    <mergeCell ref="A58:B58"/>
    <mergeCell ref="C58:E58"/>
    <mergeCell ref="F58:H58"/>
    <mergeCell ref="A4:A9"/>
    <mergeCell ref="A61:X61"/>
    <mergeCell ref="C21:E21"/>
    <mergeCell ref="Q5:R5"/>
    <mergeCell ref="A12:X12"/>
    <mergeCell ref="A11:X11"/>
    <mergeCell ref="P5:P9"/>
    <mergeCell ref="Q4:X4"/>
    <mergeCell ref="C10:E10"/>
    <mergeCell ref="K5:K9"/>
  </mergeCells>
  <conditionalFormatting sqref="K42:K46">
    <cfRule type="cellIs" priority="101" dxfId="46" operator="lessThan" stopIfTrue="1">
      <formula>3</formula>
    </cfRule>
  </conditionalFormatting>
  <conditionalFormatting sqref="K13:K20 K34:K41 K25:K30">
    <cfRule type="cellIs" priority="80" dxfId="47" operator="lessThan" stopIfTrue="1">
      <formula>3</formula>
    </cfRule>
  </conditionalFormatting>
  <conditionalFormatting sqref="L13:L20 L34:L46 L24:L30">
    <cfRule type="cellIs" priority="79" dxfId="48" operator="notEqual" stopIfTrue="1">
      <formula>M13+N13+O13</formula>
    </cfRule>
  </conditionalFormatting>
  <conditionalFormatting sqref="K62">
    <cfRule type="cellIs" priority="69" dxfId="46" operator="lessThan" stopIfTrue="1">
      <formula>3</formula>
    </cfRule>
  </conditionalFormatting>
  <conditionalFormatting sqref="K49">
    <cfRule type="cellIs" priority="54" dxfId="47" operator="lessThan" stopIfTrue="1">
      <formula>3</formula>
    </cfRule>
  </conditionalFormatting>
  <conditionalFormatting sqref="K56">
    <cfRule type="cellIs" priority="52" dxfId="48" operator="lessThan" stopIfTrue="1">
      <formula>24</formula>
    </cfRule>
  </conditionalFormatting>
  <conditionalFormatting sqref="K63">
    <cfRule type="cellIs" priority="51" dxfId="46" operator="lessThan" stopIfTrue="1">
      <formula>3</formula>
    </cfRule>
  </conditionalFormatting>
  <conditionalFormatting sqref="K64:K66">
    <cfRule type="cellIs" priority="50" dxfId="46" operator="lessThan" stopIfTrue="1">
      <formula>3</formula>
    </cfRule>
  </conditionalFormatting>
  <conditionalFormatting sqref="K67">
    <cfRule type="cellIs" priority="49" dxfId="46" operator="lessThan" stopIfTrue="1">
      <formula>3</formula>
    </cfRule>
  </conditionalFormatting>
  <conditionalFormatting sqref="K71">
    <cfRule type="cellIs" priority="48" dxfId="46" operator="lessThan" stopIfTrue="1">
      <formula>3</formula>
    </cfRule>
  </conditionalFormatting>
  <conditionalFormatting sqref="K72">
    <cfRule type="cellIs" priority="45" dxfId="46" operator="lessThan" stopIfTrue="1">
      <formula>3</formula>
    </cfRule>
  </conditionalFormatting>
  <conditionalFormatting sqref="K73">
    <cfRule type="cellIs" priority="44" dxfId="46" operator="lessThan" stopIfTrue="1">
      <formula>3</formula>
    </cfRule>
  </conditionalFormatting>
  <conditionalFormatting sqref="K76">
    <cfRule type="cellIs" priority="43" dxfId="46" operator="lessThan" stopIfTrue="1">
      <formula>3</formula>
    </cfRule>
  </conditionalFormatting>
  <conditionalFormatting sqref="K77">
    <cfRule type="cellIs" priority="41" dxfId="46" operator="lessThan" stopIfTrue="1">
      <formula>3</formula>
    </cfRule>
  </conditionalFormatting>
  <conditionalFormatting sqref="Q84:X84">
    <cfRule type="cellIs" priority="36" dxfId="46" operator="greaterThan" stopIfTrue="1">
      <formula>2</formula>
    </cfRule>
  </conditionalFormatting>
  <conditionalFormatting sqref="K24">
    <cfRule type="cellIs" priority="33" dxfId="47" operator="lessThan" stopIfTrue="1">
      <formula>3</formula>
    </cfRule>
  </conditionalFormatting>
  <conditionalFormatting sqref="K74">
    <cfRule type="cellIs" priority="16" dxfId="46" operator="lessThan" stopIfTrue="1">
      <formula>3</formula>
    </cfRule>
  </conditionalFormatting>
  <conditionalFormatting sqref="K75">
    <cfRule type="cellIs" priority="15" dxfId="46" operator="lessThan" stopIfTrue="1">
      <formula>3</formula>
    </cfRule>
  </conditionalFormatting>
  <conditionalFormatting sqref="K31">
    <cfRule type="cellIs" priority="4" dxfId="47" operator="lessThan" stopIfTrue="1">
      <formula>3</formula>
    </cfRule>
  </conditionalFormatting>
  <conditionalFormatting sqref="L31">
    <cfRule type="cellIs" priority="3" dxfId="48" operator="notEqual" stopIfTrue="1">
      <formula>M31+N31+O31</formula>
    </cfRule>
  </conditionalFormatting>
  <conditionalFormatting sqref="K32:K33">
    <cfRule type="cellIs" priority="2" dxfId="47" operator="lessThan" stopIfTrue="1">
      <formula>3</formula>
    </cfRule>
  </conditionalFormatting>
  <conditionalFormatting sqref="L32:L33">
    <cfRule type="cellIs" priority="1" dxfId="48" operator="notEqual" stopIfTrue="1">
      <formula>M32+N32+O32</formula>
    </cfRule>
  </conditionalFormatting>
  <printOptions/>
  <pageMargins left="0.3937007874015748" right="0.3937007874015748" top="0.15748031496062992" bottom="0.15748031496062992" header="0" footer="0"/>
  <pageSetup fitToHeight="3" horizontalDpi="600" verticalDpi="600" orientation="portrait" paperSize="9" scale="45" r:id="rId1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P25"/>
  <sheetViews>
    <sheetView zoomScale="70" zoomScaleNormal="70" zoomScalePageLayoutView="0" workbookViewId="0" topLeftCell="A13">
      <selection activeCell="N39" sqref="N39"/>
    </sheetView>
  </sheetViews>
  <sheetFormatPr defaultColWidth="8.875" defaultRowHeight="12.75"/>
  <cols>
    <col min="1" max="60" width="3.75390625" style="2" customWidth="1"/>
    <col min="61" max="68" width="7.75390625" style="2" customWidth="1"/>
    <col min="69" max="16384" width="8.875" style="2" customWidth="1"/>
  </cols>
  <sheetData>
    <row r="2" spans="1:68" ht="39.75" customHeight="1">
      <c r="A2" s="446" t="s">
        <v>94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7"/>
      <c r="AH2" s="447"/>
      <c r="AI2" s="447"/>
      <c r="AJ2" s="447"/>
      <c r="AK2" s="447"/>
      <c r="AL2" s="447"/>
      <c r="AM2" s="447"/>
      <c r="AN2" s="447"/>
      <c r="AO2" s="447"/>
      <c r="AP2" s="447"/>
      <c r="AQ2" s="447"/>
      <c r="AR2" s="447"/>
      <c r="AS2" s="447"/>
      <c r="AT2" s="447"/>
      <c r="AU2" s="447"/>
      <c r="AV2" s="447"/>
      <c r="AW2" s="447"/>
      <c r="AX2" s="447"/>
      <c r="AY2" s="447"/>
      <c r="AZ2" s="447"/>
      <c r="BA2" s="447"/>
      <c r="BB2" s="447"/>
      <c r="BC2" s="447"/>
      <c r="BD2" s="447"/>
      <c r="BE2" s="447"/>
      <c r="BF2" s="447"/>
      <c r="BG2" s="447"/>
      <c r="BH2" s="447"/>
      <c r="BI2" s="447"/>
      <c r="BJ2" s="447"/>
      <c r="BK2" s="447"/>
      <c r="BL2" s="447"/>
      <c r="BM2" s="447"/>
      <c r="BN2" s="447"/>
      <c r="BO2" s="447"/>
      <c r="BP2" s="447"/>
    </row>
    <row r="3" spans="1:68" ht="39.75" customHeight="1">
      <c r="A3" s="446" t="s">
        <v>93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447"/>
      <c r="AS3" s="447"/>
      <c r="AT3" s="447"/>
      <c r="AU3" s="447"/>
      <c r="AV3" s="447"/>
      <c r="AW3" s="447"/>
      <c r="AX3" s="447"/>
      <c r="AY3" s="447"/>
      <c r="AZ3" s="447"/>
      <c r="BA3" s="447"/>
      <c r="BB3" s="447"/>
      <c r="BC3" s="447"/>
      <c r="BD3" s="447"/>
      <c r="BE3" s="447"/>
      <c r="BF3" s="447"/>
      <c r="BG3" s="447"/>
      <c r="BH3" s="447"/>
      <c r="BI3" s="447"/>
      <c r="BJ3" s="447"/>
      <c r="BK3" s="447"/>
      <c r="BL3" s="447"/>
      <c r="BM3" s="447"/>
      <c r="BN3" s="447"/>
      <c r="BO3" s="447"/>
      <c r="BP3" s="447"/>
    </row>
    <row r="4" spans="1:68" s="3" customFormat="1" ht="60" customHeight="1">
      <c r="A4" s="451" t="s">
        <v>20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1"/>
      <c r="AK4" s="451"/>
      <c r="AL4" s="451"/>
      <c r="AM4" s="451"/>
      <c r="AN4" s="451"/>
      <c r="AO4" s="451"/>
      <c r="AP4" s="451"/>
      <c r="AQ4" s="451"/>
      <c r="AR4" s="451"/>
      <c r="AS4" s="451"/>
      <c r="AT4" s="451"/>
      <c r="AU4" s="451"/>
      <c r="AV4" s="451"/>
      <c r="AW4" s="451"/>
      <c r="AX4" s="451"/>
      <c r="AY4" s="451"/>
      <c r="AZ4" s="451"/>
      <c r="BA4" s="451"/>
      <c r="BB4" s="451"/>
      <c r="BC4" s="451"/>
      <c r="BD4" s="451"/>
      <c r="BE4" s="451"/>
      <c r="BF4" s="451"/>
      <c r="BG4" s="451"/>
      <c r="BH4" s="451"/>
      <c r="BI4" s="451"/>
      <c r="BJ4" s="451"/>
      <c r="BK4" s="451"/>
      <c r="BL4" s="451"/>
      <c r="BM4" s="451"/>
      <c r="BN4" s="451"/>
      <c r="BO4" s="451"/>
      <c r="BP4" s="451"/>
    </row>
    <row r="5" spans="1:68" s="3" customFormat="1" ht="30" customHeight="1">
      <c r="A5" s="452" t="s">
        <v>102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3"/>
      <c r="AF5" s="453"/>
      <c r="AG5" s="453"/>
      <c r="AH5" s="453"/>
      <c r="AI5" s="453"/>
      <c r="AJ5" s="453"/>
      <c r="AK5" s="453"/>
      <c r="AL5" s="453"/>
      <c r="AM5" s="453"/>
      <c r="AN5" s="453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3"/>
      <c r="BA5" s="453"/>
      <c r="BB5" s="453"/>
      <c r="BC5" s="453"/>
      <c r="BD5" s="453"/>
      <c r="BE5" s="453"/>
      <c r="BF5" s="453"/>
      <c r="BG5" s="453"/>
      <c r="BH5" s="453"/>
      <c r="BI5" s="453"/>
      <c r="BJ5" s="453"/>
      <c r="BK5" s="453"/>
      <c r="BL5" s="453"/>
      <c r="BM5" s="453"/>
      <c r="BN5" s="453"/>
      <c r="BO5" s="453"/>
      <c r="BP5" s="453"/>
    </row>
    <row r="6" s="3" customFormat="1" ht="19.5" customHeight="1"/>
    <row r="7" spans="19:68" s="3" customFormat="1" ht="30" customHeight="1">
      <c r="S7" s="438" t="s">
        <v>95</v>
      </c>
      <c r="T7" s="438"/>
      <c r="U7" s="438"/>
      <c r="V7" s="438"/>
      <c r="W7" s="438"/>
      <c r="X7" s="438"/>
      <c r="Y7" s="438"/>
      <c r="Z7" s="438"/>
      <c r="AA7" s="438"/>
      <c r="AB7" s="440" t="s">
        <v>125</v>
      </c>
      <c r="AC7" s="440"/>
      <c r="AD7" s="440"/>
      <c r="AE7" s="440"/>
      <c r="AF7" s="440"/>
      <c r="AG7" s="440"/>
      <c r="AH7" s="440"/>
      <c r="AI7" s="440"/>
      <c r="AJ7" s="440"/>
      <c r="AK7" s="440"/>
      <c r="AL7" s="440"/>
      <c r="AM7" s="440"/>
      <c r="AN7" s="440"/>
      <c r="AO7" s="440"/>
      <c r="AP7" s="440"/>
      <c r="AQ7" s="440"/>
      <c r="AR7" s="440"/>
      <c r="AS7" s="440"/>
      <c r="AT7" s="440"/>
      <c r="AU7" s="440"/>
      <c r="AX7" s="438" t="s">
        <v>19</v>
      </c>
      <c r="AY7" s="438"/>
      <c r="AZ7" s="438"/>
      <c r="BA7" s="438"/>
      <c r="BB7" s="438"/>
      <c r="BC7" s="438"/>
      <c r="BD7" s="438"/>
      <c r="BE7" s="438"/>
      <c r="BF7" s="438"/>
      <c r="BG7" s="438"/>
      <c r="BH7" s="438"/>
      <c r="BI7" s="438"/>
      <c r="BJ7" s="438"/>
      <c r="BK7" s="440" t="s">
        <v>133</v>
      </c>
      <c r="BL7" s="440"/>
      <c r="BM7" s="440"/>
      <c r="BN7" s="440"/>
      <c r="BO7" s="440"/>
      <c r="BP7" s="440"/>
    </row>
    <row r="8" spans="19:68" s="3" customFormat="1" ht="30" customHeight="1">
      <c r="S8" s="438" t="s">
        <v>96</v>
      </c>
      <c r="T8" s="438"/>
      <c r="U8" s="438"/>
      <c r="V8" s="438"/>
      <c r="W8" s="438"/>
      <c r="X8" s="438"/>
      <c r="Y8" s="438"/>
      <c r="Z8" s="438"/>
      <c r="AA8" s="438"/>
      <c r="AB8" s="440" t="s">
        <v>126</v>
      </c>
      <c r="AC8" s="440"/>
      <c r="AD8" s="440"/>
      <c r="AE8" s="440"/>
      <c r="AF8" s="440"/>
      <c r="AG8" s="440"/>
      <c r="AH8" s="440"/>
      <c r="AI8" s="440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X8" s="438" t="s">
        <v>101</v>
      </c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  <c r="BK8" s="456" t="s">
        <v>127</v>
      </c>
      <c r="BL8" s="456"/>
      <c r="BM8" s="456"/>
      <c r="BN8" s="456"/>
      <c r="BO8" s="456"/>
      <c r="BP8" s="456"/>
    </row>
    <row r="9" spans="19:68" s="67" customFormat="1" ht="30" customHeight="1">
      <c r="S9" s="437" t="s">
        <v>98</v>
      </c>
      <c r="T9" s="437"/>
      <c r="U9" s="437"/>
      <c r="V9" s="437"/>
      <c r="W9" s="437"/>
      <c r="X9" s="437"/>
      <c r="Y9" s="437"/>
      <c r="Z9" s="437"/>
      <c r="AA9" s="437"/>
      <c r="AB9" s="445" t="s">
        <v>168</v>
      </c>
      <c r="AC9" s="445"/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445"/>
      <c r="AO9" s="445"/>
      <c r="AP9" s="445"/>
      <c r="AQ9" s="445"/>
      <c r="AR9" s="445"/>
      <c r="AS9" s="445"/>
      <c r="AT9" s="445"/>
      <c r="AU9" s="445"/>
      <c r="AX9" s="437" t="s">
        <v>99</v>
      </c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57" t="s">
        <v>290</v>
      </c>
      <c r="BL9" s="457"/>
      <c r="BM9" s="457"/>
      <c r="BN9" s="457"/>
      <c r="BO9" s="457"/>
      <c r="BP9" s="457"/>
    </row>
    <row r="10" spans="19:68" s="67" customFormat="1" ht="39.75" customHeight="1">
      <c r="S10" s="437" t="s">
        <v>97</v>
      </c>
      <c r="T10" s="437"/>
      <c r="U10" s="437"/>
      <c r="V10" s="437"/>
      <c r="W10" s="437"/>
      <c r="X10" s="437"/>
      <c r="Y10" s="437"/>
      <c r="Z10" s="437"/>
      <c r="AA10" s="437"/>
      <c r="AB10" s="444" t="s">
        <v>166</v>
      </c>
      <c r="AC10" s="444"/>
      <c r="AD10" s="444"/>
      <c r="AE10" s="444"/>
      <c r="AF10" s="444"/>
      <c r="AG10" s="444"/>
      <c r="AH10" s="444"/>
      <c r="AI10" s="444"/>
      <c r="AJ10" s="444"/>
      <c r="AK10" s="444"/>
      <c r="AL10" s="444"/>
      <c r="AM10" s="444"/>
      <c r="AN10" s="444"/>
      <c r="AO10" s="444"/>
      <c r="AP10" s="444"/>
      <c r="AQ10" s="444"/>
      <c r="AR10" s="444"/>
      <c r="AS10" s="444"/>
      <c r="AT10" s="444"/>
      <c r="AU10" s="444"/>
      <c r="AX10" s="437" t="s">
        <v>100</v>
      </c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84" t="s">
        <v>129</v>
      </c>
      <c r="BL10" s="84"/>
      <c r="BM10" s="84"/>
      <c r="BN10" s="84"/>
      <c r="BO10" s="84"/>
      <c r="BP10" s="84"/>
    </row>
    <row r="11" spans="19:68" s="67" customFormat="1" ht="30" customHeight="1">
      <c r="S11" s="437" t="s">
        <v>240</v>
      </c>
      <c r="T11" s="437"/>
      <c r="U11" s="437"/>
      <c r="V11" s="437"/>
      <c r="W11" s="437"/>
      <c r="X11" s="437"/>
      <c r="Y11" s="437"/>
      <c r="Z11" s="437"/>
      <c r="AA11" s="437"/>
      <c r="AB11" s="85" t="s">
        <v>244</v>
      </c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</row>
    <row r="12" spans="19:68" s="68" customFormat="1" ht="30" customHeight="1">
      <c r="S12" s="69"/>
      <c r="T12" s="69"/>
      <c r="U12" s="69"/>
      <c r="V12" s="69"/>
      <c r="W12" s="69"/>
      <c r="X12" s="69"/>
      <c r="Y12" s="69"/>
      <c r="Z12" s="69"/>
      <c r="AA12" s="69"/>
      <c r="AB12" s="70" t="s">
        <v>245</v>
      </c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2"/>
      <c r="BL12" s="72"/>
      <c r="BM12" s="72"/>
      <c r="BN12" s="72"/>
      <c r="BO12" s="455" t="s">
        <v>247</v>
      </c>
      <c r="BP12" s="455"/>
    </row>
    <row r="13" spans="19:68" s="68" customFormat="1" ht="30" customHeight="1">
      <c r="S13" s="69"/>
      <c r="T13" s="69"/>
      <c r="U13" s="69"/>
      <c r="V13" s="69"/>
      <c r="W13" s="69"/>
      <c r="X13" s="69"/>
      <c r="Y13" s="69"/>
      <c r="Z13" s="69"/>
      <c r="AA13" s="69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2"/>
      <c r="BL13" s="72"/>
      <c r="BM13" s="72"/>
      <c r="BN13" s="72"/>
      <c r="BO13" s="367"/>
      <c r="BP13" s="367"/>
    </row>
    <row r="14" spans="1:68" s="68" customFormat="1" ht="23.25" customHeight="1">
      <c r="A14" s="439" t="s">
        <v>21</v>
      </c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  <c r="AP14" s="439"/>
      <c r="AQ14" s="439"/>
      <c r="AR14" s="439"/>
      <c r="AS14" s="439"/>
      <c r="AT14" s="439"/>
      <c r="AU14" s="439"/>
      <c r="AV14" s="439"/>
      <c r="AW14" s="439"/>
      <c r="AX14" s="439"/>
      <c r="AY14" s="439"/>
      <c r="AZ14" s="439"/>
      <c r="BA14" s="439"/>
      <c r="BB14" s="368"/>
      <c r="BC14" s="368"/>
      <c r="BD14" s="368"/>
      <c r="BE14" s="368"/>
      <c r="BF14" s="368"/>
      <c r="BH14" s="454" t="s">
        <v>22</v>
      </c>
      <c r="BI14" s="454"/>
      <c r="BJ14" s="454"/>
      <c r="BK14" s="454"/>
      <c r="BL14" s="454"/>
      <c r="BM14" s="454"/>
      <c r="BN14" s="454"/>
      <c r="BO14" s="454"/>
      <c r="BP14" s="454"/>
    </row>
    <row r="15" s="68" customFormat="1" ht="3.75" customHeight="1" thickBot="1"/>
    <row r="16" spans="1:68" s="68" customFormat="1" ht="24.75" customHeight="1">
      <c r="A16" s="435" t="s">
        <v>287</v>
      </c>
      <c r="B16" s="432" t="s">
        <v>35</v>
      </c>
      <c r="C16" s="433"/>
      <c r="D16" s="433"/>
      <c r="E16" s="434"/>
      <c r="F16" s="441" t="s">
        <v>24</v>
      </c>
      <c r="G16" s="442"/>
      <c r="H16" s="442"/>
      <c r="I16" s="442"/>
      <c r="J16" s="441" t="s">
        <v>25</v>
      </c>
      <c r="K16" s="442"/>
      <c r="L16" s="442"/>
      <c r="M16" s="442"/>
      <c r="N16" s="443"/>
      <c r="O16" s="441" t="s">
        <v>26</v>
      </c>
      <c r="P16" s="442"/>
      <c r="Q16" s="442"/>
      <c r="R16" s="443"/>
      <c r="S16" s="441" t="s">
        <v>27</v>
      </c>
      <c r="T16" s="442"/>
      <c r="U16" s="442"/>
      <c r="V16" s="442"/>
      <c r="W16" s="443"/>
      <c r="X16" s="441" t="s">
        <v>28</v>
      </c>
      <c r="Y16" s="442"/>
      <c r="Z16" s="442"/>
      <c r="AA16" s="443"/>
      <c r="AB16" s="441" t="s">
        <v>29</v>
      </c>
      <c r="AC16" s="442"/>
      <c r="AD16" s="442"/>
      <c r="AE16" s="443"/>
      <c r="AF16" s="441" t="s">
        <v>30</v>
      </c>
      <c r="AG16" s="442"/>
      <c r="AH16" s="442"/>
      <c r="AI16" s="442"/>
      <c r="AJ16" s="443"/>
      <c r="AK16" s="441" t="s">
        <v>31</v>
      </c>
      <c r="AL16" s="442"/>
      <c r="AM16" s="442"/>
      <c r="AN16" s="443"/>
      <c r="AO16" s="441" t="s">
        <v>32</v>
      </c>
      <c r="AP16" s="442"/>
      <c r="AQ16" s="442"/>
      <c r="AR16" s="442"/>
      <c r="AS16" s="443"/>
      <c r="AT16" s="441" t="s">
        <v>33</v>
      </c>
      <c r="AU16" s="442"/>
      <c r="AV16" s="442"/>
      <c r="AW16" s="443"/>
      <c r="AX16" s="441" t="s">
        <v>34</v>
      </c>
      <c r="AY16" s="442"/>
      <c r="AZ16" s="442"/>
      <c r="BA16" s="443"/>
      <c r="BB16" s="441" t="s">
        <v>35</v>
      </c>
      <c r="BC16" s="442"/>
      <c r="BD16" s="442"/>
      <c r="BE16" s="442"/>
      <c r="BF16" s="443"/>
      <c r="BG16" s="73"/>
      <c r="BH16" s="680" t="s">
        <v>23</v>
      </c>
      <c r="BI16" s="461" t="s">
        <v>36</v>
      </c>
      <c r="BJ16" s="449" t="s">
        <v>87</v>
      </c>
      <c r="BK16" s="449" t="s">
        <v>88</v>
      </c>
      <c r="BL16" s="449" t="s">
        <v>89</v>
      </c>
      <c r="BM16" s="449" t="s">
        <v>90</v>
      </c>
      <c r="BN16" s="449" t="s">
        <v>91</v>
      </c>
      <c r="BO16" s="449" t="s">
        <v>38</v>
      </c>
      <c r="BP16" s="459" t="s">
        <v>0</v>
      </c>
    </row>
    <row r="17" spans="1:68" s="68" customFormat="1" ht="24.75" customHeight="1" thickBot="1">
      <c r="A17" s="436"/>
      <c r="B17" s="337"/>
      <c r="C17" s="338"/>
      <c r="D17" s="339"/>
      <c r="E17" s="340"/>
      <c r="F17" s="341">
        <v>1</v>
      </c>
      <c r="G17" s="339">
        <v>2</v>
      </c>
      <c r="H17" s="339">
        <v>3</v>
      </c>
      <c r="I17" s="339">
        <v>4</v>
      </c>
      <c r="J17" s="341">
        <v>5</v>
      </c>
      <c r="K17" s="339">
        <v>6</v>
      </c>
      <c r="L17" s="339">
        <v>7</v>
      </c>
      <c r="M17" s="339">
        <v>8</v>
      </c>
      <c r="N17" s="340">
        <v>9</v>
      </c>
      <c r="O17" s="341">
        <v>10</v>
      </c>
      <c r="P17" s="339">
        <v>11</v>
      </c>
      <c r="Q17" s="339">
        <v>12</v>
      </c>
      <c r="R17" s="340">
        <v>13</v>
      </c>
      <c r="S17" s="341">
        <v>14</v>
      </c>
      <c r="T17" s="339">
        <v>15</v>
      </c>
      <c r="U17" s="339">
        <v>16</v>
      </c>
      <c r="V17" s="339">
        <v>17</v>
      </c>
      <c r="W17" s="340">
        <v>18</v>
      </c>
      <c r="X17" s="341">
        <v>19</v>
      </c>
      <c r="Y17" s="339">
        <v>20</v>
      </c>
      <c r="Z17" s="339">
        <v>21</v>
      </c>
      <c r="AA17" s="340">
        <v>22</v>
      </c>
      <c r="AB17" s="341">
        <v>23</v>
      </c>
      <c r="AC17" s="339">
        <v>24</v>
      </c>
      <c r="AD17" s="339">
        <v>25</v>
      </c>
      <c r="AE17" s="340">
        <v>26</v>
      </c>
      <c r="AF17" s="341">
        <v>27</v>
      </c>
      <c r="AG17" s="339">
        <v>28</v>
      </c>
      <c r="AH17" s="339">
        <v>29</v>
      </c>
      <c r="AI17" s="339">
        <v>30</v>
      </c>
      <c r="AJ17" s="340">
        <v>31</v>
      </c>
      <c r="AK17" s="341">
        <v>32</v>
      </c>
      <c r="AL17" s="339">
        <v>33</v>
      </c>
      <c r="AM17" s="339">
        <v>34</v>
      </c>
      <c r="AN17" s="340">
        <v>35</v>
      </c>
      <c r="AO17" s="341">
        <v>36</v>
      </c>
      <c r="AP17" s="339">
        <v>37</v>
      </c>
      <c r="AQ17" s="339">
        <v>38</v>
      </c>
      <c r="AR17" s="339">
        <v>39</v>
      </c>
      <c r="AS17" s="340">
        <v>40</v>
      </c>
      <c r="AT17" s="341">
        <v>41</v>
      </c>
      <c r="AU17" s="339">
        <v>42</v>
      </c>
      <c r="AV17" s="339">
        <v>43</v>
      </c>
      <c r="AW17" s="340">
        <v>44</v>
      </c>
      <c r="AX17" s="341">
        <v>45</v>
      </c>
      <c r="AY17" s="339">
        <v>46</v>
      </c>
      <c r="AZ17" s="339">
        <v>47</v>
      </c>
      <c r="BA17" s="340">
        <v>48</v>
      </c>
      <c r="BB17" s="341">
        <v>49</v>
      </c>
      <c r="BC17" s="339">
        <v>50</v>
      </c>
      <c r="BD17" s="339"/>
      <c r="BE17" s="339"/>
      <c r="BF17" s="340"/>
      <c r="BG17" s="74"/>
      <c r="BH17" s="681"/>
      <c r="BI17" s="462"/>
      <c r="BJ17" s="450"/>
      <c r="BK17" s="450"/>
      <c r="BL17" s="450"/>
      <c r="BM17" s="450"/>
      <c r="BN17" s="450"/>
      <c r="BO17" s="450"/>
      <c r="BP17" s="460"/>
    </row>
    <row r="18" spans="1:68" s="68" customFormat="1" ht="19.5" customHeight="1" thickBot="1">
      <c r="A18" s="342" t="s">
        <v>39</v>
      </c>
      <c r="B18" s="79"/>
      <c r="C18" s="80"/>
      <c r="D18" s="80"/>
      <c r="E18" s="81"/>
      <c r="F18" s="79"/>
      <c r="G18" s="80"/>
      <c r="H18" s="80"/>
      <c r="I18" s="80"/>
      <c r="J18" s="345"/>
      <c r="K18" s="366"/>
      <c r="L18" s="343"/>
      <c r="M18" s="343"/>
      <c r="N18" s="344"/>
      <c r="O18" s="345"/>
      <c r="P18" s="343"/>
      <c r="Q18" s="343"/>
      <c r="R18" s="344"/>
      <c r="S18" s="345"/>
      <c r="T18" s="346"/>
      <c r="U18" s="343"/>
      <c r="V18" s="344"/>
      <c r="W18" s="360" t="s">
        <v>43</v>
      </c>
      <c r="X18" s="79" t="s">
        <v>44</v>
      </c>
      <c r="Y18" s="80" t="s">
        <v>44</v>
      </c>
      <c r="Z18" s="80" t="s">
        <v>44</v>
      </c>
      <c r="AA18" s="81" t="s">
        <v>44</v>
      </c>
      <c r="AB18" s="79" t="s">
        <v>44</v>
      </c>
      <c r="AC18" s="80" t="s">
        <v>44</v>
      </c>
      <c r="AD18" s="349"/>
      <c r="AE18" s="350"/>
      <c r="AF18" s="351"/>
      <c r="AG18" s="349"/>
      <c r="AH18" s="349"/>
      <c r="AI18" s="349"/>
      <c r="AJ18" s="352"/>
      <c r="AK18" s="351"/>
      <c r="AL18" s="349"/>
      <c r="AM18" s="349"/>
      <c r="AN18" s="353"/>
      <c r="AO18" s="354"/>
      <c r="AP18" s="346"/>
      <c r="AQ18" s="346"/>
      <c r="AR18" s="346"/>
      <c r="AS18" s="346"/>
      <c r="AT18" s="355" t="s">
        <v>43</v>
      </c>
      <c r="AU18" s="355" t="s">
        <v>43</v>
      </c>
      <c r="AV18" s="347" t="s">
        <v>43</v>
      </c>
      <c r="AW18" s="357" t="s">
        <v>44</v>
      </c>
      <c r="AX18" s="356" t="s">
        <v>44</v>
      </c>
      <c r="AY18" s="357" t="s">
        <v>44</v>
      </c>
      <c r="AZ18" s="357" t="s">
        <v>44</v>
      </c>
      <c r="BA18" s="348" t="s">
        <v>44</v>
      </c>
      <c r="BB18" s="356" t="s">
        <v>44</v>
      </c>
      <c r="BC18" s="357" t="s">
        <v>44</v>
      </c>
      <c r="BD18" s="357" t="s">
        <v>44</v>
      </c>
      <c r="BE18" s="357" t="s">
        <v>44</v>
      </c>
      <c r="BF18" s="348" t="s">
        <v>44</v>
      </c>
      <c r="BG18" s="76"/>
      <c r="BH18" s="75" t="s">
        <v>39</v>
      </c>
      <c r="BI18" s="277">
        <f>COUNTBLANK(I18:BF18)</f>
        <v>30</v>
      </c>
      <c r="BJ18" s="278">
        <f>COUNTIF(B18:BA18,"С")</f>
        <v>4</v>
      </c>
      <c r="BK18" s="278">
        <f>COUNTIF(B18:BA18,"А")</f>
        <v>0</v>
      </c>
      <c r="BL18" s="278">
        <f>COUNTIF(B18:BA18,"Н")</f>
        <v>0</v>
      </c>
      <c r="BM18" s="278">
        <f>COUNTIF(B18:BA18,"П")</f>
        <v>0</v>
      </c>
      <c r="BN18" s="278">
        <f>COUNTIF(B18:BA18,"Д")</f>
        <v>0</v>
      </c>
      <c r="BO18" s="278">
        <f>COUNTIF(B18:BF18,"К")</f>
        <v>16</v>
      </c>
      <c r="BP18" s="279">
        <f>SUM(BI18:BO18)</f>
        <v>50</v>
      </c>
    </row>
    <row r="19" spans="1:68" s="68" customFormat="1" ht="19.5" customHeight="1" thickBot="1">
      <c r="A19" s="342" t="s">
        <v>40</v>
      </c>
      <c r="B19" s="358"/>
      <c r="C19" s="80"/>
      <c r="D19" s="80"/>
      <c r="E19" s="80"/>
      <c r="F19" s="366"/>
      <c r="G19" s="343"/>
      <c r="H19" s="343"/>
      <c r="I19" s="343"/>
      <c r="J19" s="345"/>
      <c r="K19" s="343"/>
      <c r="L19" s="343"/>
      <c r="M19" s="343"/>
      <c r="N19" s="344"/>
      <c r="O19" s="359"/>
      <c r="P19" s="343"/>
      <c r="Q19" s="343"/>
      <c r="R19" s="344"/>
      <c r="S19" s="359"/>
      <c r="T19" s="343"/>
      <c r="U19" s="360" t="s">
        <v>43</v>
      </c>
      <c r="V19" s="360" t="s">
        <v>43</v>
      </c>
      <c r="W19" s="348" t="s">
        <v>44</v>
      </c>
      <c r="X19" s="79" t="s">
        <v>44</v>
      </c>
      <c r="Y19" s="80" t="s">
        <v>44</v>
      </c>
      <c r="Z19" s="80" t="s">
        <v>44</v>
      </c>
      <c r="AA19" s="81" t="s">
        <v>44</v>
      </c>
      <c r="AB19" s="79" t="s">
        <v>44</v>
      </c>
      <c r="AC19" s="82" t="s">
        <v>44</v>
      </c>
      <c r="AD19" s="349"/>
      <c r="AE19" s="362"/>
      <c r="AF19" s="349"/>
      <c r="AG19" s="349"/>
      <c r="AH19" s="362"/>
      <c r="AI19" s="349"/>
      <c r="AJ19" s="352"/>
      <c r="AK19" s="351"/>
      <c r="AL19" s="349"/>
      <c r="AM19" s="349"/>
      <c r="AN19" s="353"/>
      <c r="AO19" s="354"/>
      <c r="AP19" s="346"/>
      <c r="AQ19" s="346"/>
      <c r="AR19" s="346"/>
      <c r="AS19" s="346"/>
      <c r="AT19" s="355" t="s">
        <v>43</v>
      </c>
      <c r="AU19" s="355" t="s">
        <v>43</v>
      </c>
      <c r="AV19" s="347" t="s">
        <v>43</v>
      </c>
      <c r="AW19" s="348" t="s">
        <v>44</v>
      </c>
      <c r="AX19" s="356" t="s">
        <v>44</v>
      </c>
      <c r="AY19" s="357" t="s">
        <v>44</v>
      </c>
      <c r="AZ19" s="357" t="s">
        <v>44</v>
      </c>
      <c r="BA19" s="348" t="s">
        <v>44</v>
      </c>
      <c r="BB19" s="356" t="s">
        <v>44</v>
      </c>
      <c r="BC19" s="357" t="s">
        <v>44</v>
      </c>
      <c r="BD19" s="357" t="s">
        <v>44</v>
      </c>
      <c r="BE19" s="357" t="s">
        <v>44</v>
      </c>
      <c r="BF19" s="348" t="s">
        <v>44</v>
      </c>
      <c r="BG19" s="76"/>
      <c r="BH19" s="77" t="s">
        <v>40</v>
      </c>
      <c r="BI19" s="280">
        <f>COUNTBLANK(F19:BA19)</f>
        <v>31</v>
      </c>
      <c r="BJ19" s="281">
        <f>COUNTIF(B19:BA19,"С")</f>
        <v>5</v>
      </c>
      <c r="BK19" s="281">
        <f>COUNTIF(B19:BA19,"А")</f>
        <v>0</v>
      </c>
      <c r="BL19" s="281">
        <f>COUNTIF(B19:BA19,"Н")</f>
        <v>0</v>
      </c>
      <c r="BM19" s="281">
        <f>COUNTIF(B19:BA19,"П")</f>
        <v>0</v>
      </c>
      <c r="BN19" s="281">
        <f>COUNTIF(B19:BA19,"Д")</f>
        <v>0</v>
      </c>
      <c r="BO19" s="281">
        <f>COUNTIF(B19:BA19,"К")</f>
        <v>12</v>
      </c>
      <c r="BP19" s="282">
        <f>SUM(BI19:BO19)</f>
        <v>48</v>
      </c>
    </row>
    <row r="20" spans="1:68" s="68" customFormat="1" ht="19.5" customHeight="1" thickBot="1">
      <c r="A20" s="342" t="s">
        <v>41</v>
      </c>
      <c r="B20" s="358"/>
      <c r="C20" s="80"/>
      <c r="D20" s="80"/>
      <c r="E20" s="80"/>
      <c r="F20" s="366"/>
      <c r="G20" s="343"/>
      <c r="H20" s="343"/>
      <c r="I20" s="343"/>
      <c r="J20" s="345"/>
      <c r="K20" s="343"/>
      <c r="L20" s="343"/>
      <c r="M20" s="343"/>
      <c r="N20" s="344"/>
      <c r="O20" s="359"/>
      <c r="P20" s="343"/>
      <c r="Q20" s="343"/>
      <c r="R20" s="344"/>
      <c r="S20" s="359"/>
      <c r="T20" s="343"/>
      <c r="U20" s="360" t="s">
        <v>43</v>
      </c>
      <c r="V20" s="360" t="s">
        <v>43</v>
      </c>
      <c r="W20" s="348" t="s">
        <v>44</v>
      </c>
      <c r="X20" s="79" t="s">
        <v>44</v>
      </c>
      <c r="Y20" s="80" t="s">
        <v>44</v>
      </c>
      <c r="Z20" s="80" t="s">
        <v>44</v>
      </c>
      <c r="AA20" s="81" t="s">
        <v>44</v>
      </c>
      <c r="AB20" s="79" t="s">
        <v>44</v>
      </c>
      <c r="AC20" s="82" t="s">
        <v>44</v>
      </c>
      <c r="AD20" s="349"/>
      <c r="AE20" s="362"/>
      <c r="AF20" s="349"/>
      <c r="AG20" s="349"/>
      <c r="AH20" s="362"/>
      <c r="AI20" s="349"/>
      <c r="AJ20" s="352"/>
      <c r="AK20" s="351"/>
      <c r="AL20" s="349"/>
      <c r="AM20" s="349"/>
      <c r="AN20" s="353"/>
      <c r="AO20" s="354"/>
      <c r="AP20" s="346"/>
      <c r="AQ20" s="346"/>
      <c r="AR20" s="346"/>
      <c r="AS20" s="346"/>
      <c r="AT20" s="355" t="s">
        <v>43</v>
      </c>
      <c r="AU20" s="355" t="s">
        <v>43</v>
      </c>
      <c r="AV20" s="347" t="s">
        <v>43</v>
      </c>
      <c r="AW20" s="348" t="s">
        <v>44</v>
      </c>
      <c r="AX20" s="356" t="s">
        <v>44</v>
      </c>
      <c r="AY20" s="357" t="s">
        <v>44</v>
      </c>
      <c r="AZ20" s="357" t="s">
        <v>44</v>
      </c>
      <c r="BA20" s="348" t="s">
        <v>44</v>
      </c>
      <c r="BB20" s="356" t="s">
        <v>44</v>
      </c>
      <c r="BC20" s="357" t="s">
        <v>44</v>
      </c>
      <c r="BD20" s="357" t="s">
        <v>44</v>
      </c>
      <c r="BE20" s="357" t="s">
        <v>44</v>
      </c>
      <c r="BF20" s="348" t="s">
        <v>44</v>
      </c>
      <c r="BG20" s="76"/>
      <c r="BH20" s="77" t="s">
        <v>41</v>
      </c>
      <c r="BI20" s="280">
        <f>COUNTBLANK(F20:BA20)</f>
        <v>31</v>
      </c>
      <c r="BJ20" s="281">
        <f>COUNTIF(B20:BA20,"С")</f>
        <v>5</v>
      </c>
      <c r="BK20" s="281">
        <f>COUNTIF(B20:BA20,"А")</f>
        <v>0</v>
      </c>
      <c r="BL20" s="281">
        <f>COUNTIF(B20:BA20,"Н")</f>
        <v>0</v>
      </c>
      <c r="BM20" s="281">
        <f>COUNTIF(B20:BA20,"П")</f>
        <v>0</v>
      </c>
      <c r="BN20" s="281">
        <f>COUNTIF(B20:BA20,"Д")</f>
        <v>0</v>
      </c>
      <c r="BO20" s="281">
        <f>COUNTIF(B20:BA20,"К")</f>
        <v>12</v>
      </c>
      <c r="BP20" s="282">
        <f>SUM(BI20:BO20)</f>
        <v>48</v>
      </c>
    </row>
    <row r="21" spans="1:68" s="68" customFormat="1" ht="19.5" customHeight="1" thickBot="1">
      <c r="A21" s="361" t="s">
        <v>288</v>
      </c>
      <c r="B21" s="358"/>
      <c r="C21" s="80"/>
      <c r="D21" s="80"/>
      <c r="E21" s="80"/>
      <c r="F21" s="366"/>
      <c r="G21" s="343"/>
      <c r="H21" s="343"/>
      <c r="I21" s="343"/>
      <c r="J21" s="345"/>
      <c r="K21" s="343"/>
      <c r="L21" s="343"/>
      <c r="M21" s="343"/>
      <c r="N21" s="344"/>
      <c r="O21" s="359"/>
      <c r="P21" s="343"/>
      <c r="Q21" s="343"/>
      <c r="R21" s="344"/>
      <c r="S21" s="359"/>
      <c r="T21" s="343"/>
      <c r="U21" s="360" t="s">
        <v>43</v>
      </c>
      <c r="V21" s="360" t="s">
        <v>43</v>
      </c>
      <c r="W21" s="348" t="s">
        <v>44</v>
      </c>
      <c r="X21" s="79" t="s">
        <v>44</v>
      </c>
      <c r="Y21" s="80" t="s">
        <v>44</v>
      </c>
      <c r="Z21" s="80" t="s">
        <v>44</v>
      </c>
      <c r="AA21" s="81" t="s">
        <v>44</v>
      </c>
      <c r="AB21" s="79" t="s">
        <v>44</v>
      </c>
      <c r="AC21" s="82" t="s">
        <v>44</v>
      </c>
      <c r="AD21" s="349"/>
      <c r="AE21" s="362"/>
      <c r="AF21" s="349"/>
      <c r="AG21" s="349"/>
      <c r="AH21" s="362"/>
      <c r="AI21" s="349"/>
      <c r="AJ21" s="352"/>
      <c r="AK21" s="351"/>
      <c r="AL21" s="349"/>
      <c r="AM21" s="349"/>
      <c r="AN21" s="353"/>
      <c r="AO21" s="354"/>
      <c r="AP21" s="346"/>
      <c r="AQ21" s="346"/>
      <c r="AR21" s="355" t="s">
        <v>43</v>
      </c>
      <c r="AS21" s="355" t="s">
        <v>43</v>
      </c>
      <c r="AT21" s="4" t="s">
        <v>47</v>
      </c>
      <c r="AU21" s="4" t="s">
        <v>47</v>
      </c>
      <c r="AV21" s="4" t="s">
        <v>47</v>
      </c>
      <c r="AW21" s="363"/>
      <c r="AX21" s="365"/>
      <c r="AY21" s="365"/>
      <c r="AZ21" s="365"/>
      <c r="BA21" s="363"/>
      <c r="BB21" s="364"/>
      <c r="BC21" s="365"/>
      <c r="BD21" s="365"/>
      <c r="BE21" s="365"/>
      <c r="BF21" s="363"/>
      <c r="BG21" s="76"/>
      <c r="BH21" s="78" t="s">
        <v>42</v>
      </c>
      <c r="BI21" s="280">
        <f>COUNTBLANK(F21:W21)</f>
        <v>15</v>
      </c>
      <c r="BJ21" s="284">
        <f>COUNTIF(B21:BA21,"С")</f>
        <v>4</v>
      </c>
      <c r="BK21" s="284">
        <f>COUNTIF(B21:BA21,"А")</f>
        <v>3</v>
      </c>
      <c r="BL21" s="284">
        <f>COUNTIF(B21:BA21,"Н")</f>
        <v>0</v>
      </c>
      <c r="BM21" s="284">
        <f>COUNTIF(B21:BA21,"П")</f>
        <v>0</v>
      </c>
      <c r="BN21" s="284">
        <f>COUNTIF(B21:BA21,"Д")</f>
        <v>0</v>
      </c>
      <c r="BO21" s="284">
        <f>COUNTIF(B21:BA21,"К")</f>
        <v>7</v>
      </c>
      <c r="BP21" s="285">
        <f>SUM(BI21:BO21)</f>
        <v>29</v>
      </c>
    </row>
    <row r="22" spans="60:68" ht="16.5" thickBot="1">
      <c r="BH22" s="5" t="s">
        <v>92</v>
      </c>
      <c r="BI22" s="283">
        <f>SUM(BI18:BI21)</f>
        <v>107</v>
      </c>
      <c r="BJ22" s="283">
        <f aca="true" t="shared" si="0" ref="BJ22:BP22">SUM(BJ18:BJ21)</f>
        <v>18</v>
      </c>
      <c r="BK22" s="283">
        <f t="shared" si="0"/>
        <v>3</v>
      </c>
      <c r="BL22" s="283">
        <f t="shared" si="0"/>
        <v>0</v>
      </c>
      <c r="BM22" s="283">
        <f t="shared" si="0"/>
        <v>0</v>
      </c>
      <c r="BN22" s="283">
        <f t="shared" si="0"/>
        <v>0</v>
      </c>
      <c r="BO22" s="283">
        <f t="shared" si="0"/>
        <v>47</v>
      </c>
      <c r="BP22" s="283">
        <f t="shared" si="0"/>
        <v>175</v>
      </c>
    </row>
    <row r="24" spans="1:68" s="12" customFormat="1" ht="18.75" customHeight="1">
      <c r="A24" s="6" t="s">
        <v>49</v>
      </c>
      <c r="B24" s="7"/>
      <c r="C24" s="7"/>
      <c r="D24" s="7"/>
      <c r="E24" s="8"/>
      <c r="F24" s="458" t="s">
        <v>50</v>
      </c>
      <c r="G24" s="458"/>
      <c r="H24" s="458"/>
      <c r="I24" s="458"/>
      <c r="J24" s="7"/>
      <c r="K24" s="10" t="s">
        <v>43</v>
      </c>
      <c r="L24" s="458" t="s">
        <v>82</v>
      </c>
      <c r="M24" s="458"/>
      <c r="N24" s="458"/>
      <c r="O24" s="458"/>
      <c r="P24" s="458"/>
      <c r="Q24" s="7"/>
      <c r="R24" s="4" t="s">
        <v>45</v>
      </c>
      <c r="S24" s="458" t="s">
        <v>51</v>
      </c>
      <c r="T24" s="458"/>
      <c r="U24" s="458"/>
      <c r="V24" s="458"/>
      <c r="W24" s="458"/>
      <c r="X24" s="7"/>
      <c r="Y24" s="4" t="s">
        <v>46</v>
      </c>
      <c r="Z24" s="458" t="s">
        <v>52</v>
      </c>
      <c r="AA24" s="458"/>
      <c r="AB24" s="458"/>
      <c r="AC24" s="458"/>
      <c r="AD24" s="458"/>
      <c r="AE24" s="7"/>
      <c r="AF24" s="4" t="s">
        <v>47</v>
      </c>
      <c r="AG24" s="448" t="s">
        <v>37</v>
      </c>
      <c r="AH24" s="448"/>
      <c r="AI24" s="448"/>
      <c r="AJ24" s="448"/>
      <c r="AK24" s="448"/>
      <c r="AL24" s="448"/>
      <c r="AM24" s="9"/>
      <c r="AN24" s="4" t="s">
        <v>81</v>
      </c>
      <c r="AO24" s="448" t="s">
        <v>103</v>
      </c>
      <c r="AP24" s="448"/>
      <c r="AQ24" s="448"/>
      <c r="AR24" s="448"/>
      <c r="AS24" s="448"/>
      <c r="AT24" s="448"/>
      <c r="AU24" s="2"/>
      <c r="AV24" s="4" t="s">
        <v>44</v>
      </c>
      <c r="AW24" s="448" t="s">
        <v>38</v>
      </c>
      <c r="AX24" s="448"/>
      <c r="AY24" s="448"/>
      <c r="AZ24" s="448"/>
      <c r="BA24" s="448"/>
      <c r="BB24" s="336"/>
      <c r="BC24" s="336"/>
      <c r="BD24" s="336"/>
      <c r="BE24" s="336"/>
      <c r="BF24" s="336"/>
      <c r="BG24" s="11"/>
      <c r="BH24" s="4"/>
      <c r="BI24" s="448"/>
      <c r="BJ24" s="448"/>
      <c r="BK24" s="448"/>
      <c r="BL24" s="448"/>
      <c r="BM24" s="448"/>
      <c r="BN24" s="7"/>
      <c r="BO24" s="7"/>
      <c r="BP24" s="7"/>
    </row>
    <row r="25" spans="1:68" s="14" customFormat="1" ht="20.25">
      <c r="A25" s="13"/>
      <c r="B25" s="13"/>
      <c r="C25" s="13"/>
      <c r="D25" s="13"/>
      <c r="E25" s="13"/>
      <c r="F25" s="458"/>
      <c r="G25" s="458"/>
      <c r="H25" s="458"/>
      <c r="I25" s="458"/>
      <c r="J25" s="13"/>
      <c r="K25" s="13"/>
      <c r="L25" s="458"/>
      <c r="M25" s="458"/>
      <c r="N25" s="458"/>
      <c r="O25" s="458"/>
      <c r="P25" s="458"/>
      <c r="Q25" s="13"/>
      <c r="R25" s="13"/>
      <c r="S25" s="458"/>
      <c r="T25" s="458"/>
      <c r="U25" s="458"/>
      <c r="V25" s="458"/>
      <c r="W25" s="458"/>
      <c r="X25" s="13"/>
      <c r="Y25" s="13"/>
      <c r="Z25" s="458"/>
      <c r="AA25" s="458"/>
      <c r="AB25" s="458"/>
      <c r="AC25" s="458"/>
      <c r="AD25" s="458"/>
      <c r="AE25" s="13"/>
      <c r="AF25" s="13"/>
      <c r="AG25" s="448"/>
      <c r="AH25" s="448"/>
      <c r="AI25" s="448"/>
      <c r="AJ25" s="448"/>
      <c r="AK25" s="448"/>
      <c r="AL25" s="448"/>
      <c r="AM25" s="9"/>
      <c r="AN25" s="13"/>
      <c r="AO25" s="448"/>
      <c r="AP25" s="448"/>
      <c r="AQ25" s="448"/>
      <c r="AR25" s="448"/>
      <c r="AS25" s="448"/>
      <c r="AT25" s="448"/>
      <c r="AU25" s="13"/>
      <c r="AV25" s="13"/>
      <c r="AW25" s="448"/>
      <c r="AX25" s="448"/>
      <c r="AY25" s="448"/>
      <c r="AZ25" s="448"/>
      <c r="BA25" s="448"/>
      <c r="BB25" s="336"/>
      <c r="BC25" s="336"/>
      <c r="BD25" s="336"/>
      <c r="BE25" s="336"/>
      <c r="BF25" s="336"/>
      <c r="BG25" s="11"/>
      <c r="BH25" s="13"/>
      <c r="BI25" s="448"/>
      <c r="BJ25" s="448"/>
      <c r="BK25" s="448"/>
      <c r="BL25" s="448"/>
      <c r="BM25" s="448"/>
      <c r="BN25" s="13"/>
      <c r="BO25" s="13"/>
      <c r="BP25" s="13"/>
    </row>
  </sheetData>
  <sheetProtection/>
  <mergeCells count="54">
    <mergeCell ref="AO24:AT25"/>
    <mergeCell ref="AW24:BA25"/>
    <mergeCell ref="BI24:BM25"/>
    <mergeCell ref="BL16:BL17"/>
    <mergeCell ref="BM16:BM17"/>
    <mergeCell ref="BN16:BN17"/>
    <mergeCell ref="BI16:BI17"/>
    <mergeCell ref="BJ16:BJ17"/>
    <mergeCell ref="BK16:BK17"/>
    <mergeCell ref="BO16:BO17"/>
    <mergeCell ref="BP16:BP17"/>
    <mergeCell ref="F24:I25"/>
    <mergeCell ref="L24:P25"/>
    <mergeCell ref="S24:W25"/>
    <mergeCell ref="Z24:AD25"/>
    <mergeCell ref="AG24:AL25"/>
    <mergeCell ref="AX16:BA16"/>
    <mergeCell ref="BB16:BF16"/>
    <mergeCell ref="BH16:BH17"/>
    <mergeCell ref="X16:AA16"/>
    <mergeCell ref="AB16:AE16"/>
    <mergeCell ref="AF16:AJ16"/>
    <mergeCell ref="AK16:AN16"/>
    <mergeCell ref="AO16:AS16"/>
    <mergeCell ref="AT16:AW16"/>
    <mergeCell ref="A16:A17"/>
    <mergeCell ref="B16:E16"/>
    <mergeCell ref="F16:I16"/>
    <mergeCell ref="J16:N16"/>
    <mergeCell ref="O16:R16"/>
    <mergeCell ref="S16:W16"/>
    <mergeCell ref="S10:AA10"/>
    <mergeCell ref="AB10:AU10"/>
    <mergeCell ref="AX10:BJ10"/>
    <mergeCell ref="S11:AA11"/>
    <mergeCell ref="BO12:BP12"/>
    <mergeCell ref="A14:BA14"/>
    <mergeCell ref="BH14:BP14"/>
    <mergeCell ref="S8:AA8"/>
    <mergeCell ref="AB8:AU8"/>
    <mergeCell ref="AX8:BJ8"/>
    <mergeCell ref="BK8:BP8"/>
    <mergeCell ref="S9:AA9"/>
    <mergeCell ref="AB9:AU9"/>
    <mergeCell ref="AX9:BJ9"/>
    <mergeCell ref="BK9:BP9"/>
    <mergeCell ref="A2:BP2"/>
    <mergeCell ref="A3:BP3"/>
    <mergeCell ref="A4:BP4"/>
    <mergeCell ref="A5:BP5"/>
    <mergeCell ref="S7:AA7"/>
    <mergeCell ref="AB7:AU7"/>
    <mergeCell ref="AX7:BJ7"/>
    <mergeCell ref="BK7:BP7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3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3:AA116"/>
  <sheetViews>
    <sheetView tabSelected="1" view="pageBreakPreview" zoomScale="60" zoomScaleNormal="56" zoomScalePageLayoutView="0" workbookViewId="0" topLeftCell="A88">
      <selection activeCell="U72" sqref="U72"/>
    </sheetView>
  </sheetViews>
  <sheetFormatPr defaultColWidth="9.00390625" defaultRowHeight="12.75"/>
  <cols>
    <col min="1" max="1" width="10.75390625" style="98" customWidth="1"/>
    <col min="2" max="2" width="80.75390625" style="98" customWidth="1"/>
    <col min="3" max="8" width="2.25390625" style="98" customWidth="1"/>
    <col min="9" max="9" width="4.75390625" style="98" customWidth="1"/>
    <col min="10" max="10" width="7.875" style="126" customWidth="1"/>
    <col min="11" max="11" width="6.75390625" style="98" customWidth="1"/>
    <col min="12" max="12" width="8.00390625" style="126" customWidth="1"/>
    <col min="13" max="13" width="6.75390625" style="126" customWidth="1"/>
    <col min="14" max="14" width="7.75390625" style="126" customWidth="1"/>
    <col min="15" max="15" width="6.75390625" style="126" customWidth="1"/>
    <col min="16" max="16" width="7.25390625" style="126" customWidth="1"/>
    <col min="17" max="17" width="9.875" style="98" customWidth="1"/>
    <col min="18" max="24" width="6.25390625" style="98" customWidth="1"/>
    <col min="25" max="25" width="10.75390625" style="98" customWidth="1"/>
    <col min="26" max="16384" width="9.125" style="98" customWidth="1"/>
  </cols>
  <sheetData>
    <row r="1" ht="27.75" customHeight="1"/>
    <row r="2" ht="18" customHeight="1"/>
    <row r="3" spans="1:24" ht="19.5" customHeight="1" thickBot="1">
      <c r="A3" s="505" t="s">
        <v>83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</row>
    <row r="4" spans="1:24" ht="15.75" customHeight="1">
      <c r="A4" s="465" t="s">
        <v>1</v>
      </c>
      <c r="B4" s="485" t="s">
        <v>241</v>
      </c>
      <c r="C4" s="512" t="s">
        <v>16</v>
      </c>
      <c r="D4" s="513"/>
      <c r="E4" s="513"/>
      <c r="F4" s="513"/>
      <c r="G4" s="513"/>
      <c r="H4" s="513"/>
      <c r="I4" s="514"/>
      <c r="J4" s="483" t="s">
        <v>6</v>
      </c>
      <c r="K4" s="484"/>
      <c r="L4" s="484"/>
      <c r="M4" s="484"/>
      <c r="N4" s="484"/>
      <c r="O4" s="484"/>
      <c r="P4" s="485"/>
      <c r="Q4" s="483" t="s">
        <v>8</v>
      </c>
      <c r="R4" s="484"/>
      <c r="S4" s="484"/>
      <c r="T4" s="484"/>
      <c r="U4" s="484"/>
      <c r="V4" s="484"/>
      <c r="W4" s="484"/>
      <c r="X4" s="485"/>
    </row>
    <row r="5" spans="1:24" ht="15.75" customHeight="1">
      <c r="A5" s="466"/>
      <c r="B5" s="506"/>
      <c r="C5" s="515"/>
      <c r="D5" s="516"/>
      <c r="E5" s="516"/>
      <c r="F5" s="516"/>
      <c r="G5" s="516"/>
      <c r="H5" s="516"/>
      <c r="I5" s="517"/>
      <c r="J5" s="529" t="s">
        <v>15</v>
      </c>
      <c r="K5" s="489" t="s">
        <v>17</v>
      </c>
      <c r="L5" s="544" t="s">
        <v>84</v>
      </c>
      <c r="M5" s="550" t="s">
        <v>7</v>
      </c>
      <c r="N5" s="551"/>
      <c r="O5" s="552"/>
      <c r="P5" s="480" t="s">
        <v>86</v>
      </c>
      <c r="Q5" s="475" t="s">
        <v>9</v>
      </c>
      <c r="R5" s="476"/>
      <c r="S5" s="476" t="s">
        <v>10</v>
      </c>
      <c r="T5" s="476"/>
      <c r="U5" s="476" t="s">
        <v>11</v>
      </c>
      <c r="V5" s="476"/>
      <c r="W5" s="476" t="s">
        <v>12</v>
      </c>
      <c r="X5" s="532"/>
    </row>
    <row r="6" spans="1:24" ht="15.75" customHeight="1">
      <c r="A6" s="466"/>
      <c r="B6" s="506"/>
      <c r="C6" s="518" t="s">
        <v>2</v>
      </c>
      <c r="D6" s="519"/>
      <c r="E6" s="519"/>
      <c r="F6" s="519" t="s">
        <v>3</v>
      </c>
      <c r="G6" s="519"/>
      <c r="H6" s="519"/>
      <c r="I6" s="508" t="s">
        <v>4</v>
      </c>
      <c r="J6" s="529"/>
      <c r="K6" s="489"/>
      <c r="L6" s="545"/>
      <c r="M6" s="510" t="s">
        <v>5</v>
      </c>
      <c r="N6" s="522" t="s">
        <v>14</v>
      </c>
      <c r="O6" s="510" t="s">
        <v>85</v>
      </c>
      <c r="P6" s="481"/>
      <c r="Q6" s="211">
        <v>1</v>
      </c>
      <c r="R6" s="99">
        <v>2</v>
      </c>
      <c r="S6" s="99">
        <v>3</v>
      </c>
      <c r="T6" s="99">
        <v>4</v>
      </c>
      <c r="U6" s="99">
        <v>5</v>
      </c>
      <c r="V6" s="99">
        <v>6</v>
      </c>
      <c r="W6" s="99">
        <v>7</v>
      </c>
      <c r="X6" s="100">
        <v>8</v>
      </c>
    </row>
    <row r="7" spans="1:24" ht="14.25" customHeight="1">
      <c r="A7" s="466"/>
      <c r="B7" s="506"/>
      <c r="C7" s="518"/>
      <c r="D7" s="519"/>
      <c r="E7" s="519"/>
      <c r="F7" s="519"/>
      <c r="G7" s="519"/>
      <c r="H7" s="519"/>
      <c r="I7" s="508"/>
      <c r="J7" s="529"/>
      <c r="K7" s="489"/>
      <c r="L7" s="545"/>
      <c r="M7" s="510"/>
      <c r="N7" s="522"/>
      <c r="O7" s="510"/>
      <c r="P7" s="481"/>
      <c r="Q7" s="475" t="s">
        <v>13</v>
      </c>
      <c r="R7" s="476"/>
      <c r="S7" s="476"/>
      <c r="T7" s="476"/>
      <c r="U7" s="476"/>
      <c r="V7" s="476"/>
      <c r="W7" s="476"/>
      <c r="X7" s="532"/>
    </row>
    <row r="8" spans="1:24" ht="14.25" customHeight="1">
      <c r="A8" s="466"/>
      <c r="B8" s="506"/>
      <c r="C8" s="518"/>
      <c r="D8" s="519"/>
      <c r="E8" s="519"/>
      <c r="F8" s="519"/>
      <c r="G8" s="519"/>
      <c r="H8" s="519"/>
      <c r="I8" s="508"/>
      <c r="J8" s="529"/>
      <c r="K8" s="489"/>
      <c r="L8" s="545"/>
      <c r="M8" s="510"/>
      <c r="N8" s="522"/>
      <c r="O8" s="510"/>
      <c r="P8" s="481"/>
      <c r="Q8" s="212">
        <v>10</v>
      </c>
      <c r="R8" s="101">
        <v>20</v>
      </c>
      <c r="S8" s="101">
        <v>15</v>
      </c>
      <c r="T8" s="101">
        <v>15</v>
      </c>
      <c r="U8" s="101">
        <v>15</v>
      </c>
      <c r="V8" s="101">
        <v>15</v>
      </c>
      <c r="W8" s="101">
        <v>15</v>
      </c>
      <c r="X8" s="102">
        <v>15</v>
      </c>
    </row>
    <row r="9" spans="1:24" ht="52.5" customHeight="1" thickBot="1">
      <c r="A9" s="467"/>
      <c r="B9" s="507"/>
      <c r="C9" s="520"/>
      <c r="D9" s="521"/>
      <c r="E9" s="521"/>
      <c r="F9" s="521"/>
      <c r="G9" s="521"/>
      <c r="H9" s="521"/>
      <c r="I9" s="509"/>
      <c r="J9" s="530"/>
      <c r="K9" s="490"/>
      <c r="L9" s="546"/>
      <c r="M9" s="511"/>
      <c r="N9" s="523"/>
      <c r="O9" s="511"/>
      <c r="P9" s="482"/>
      <c r="Q9" s="526" t="s">
        <v>18</v>
      </c>
      <c r="R9" s="527"/>
      <c r="S9" s="527"/>
      <c r="T9" s="527"/>
      <c r="U9" s="527"/>
      <c r="V9" s="527"/>
      <c r="W9" s="527"/>
      <c r="X9" s="528"/>
    </row>
    <row r="10" spans="1:24" ht="19.5" customHeight="1">
      <c r="A10" s="127">
        <v>1</v>
      </c>
      <c r="B10" s="372">
        <v>2</v>
      </c>
      <c r="C10" s="486">
        <v>3</v>
      </c>
      <c r="D10" s="487"/>
      <c r="E10" s="488"/>
      <c r="F10" s="531">
        <v>4</v>
      </c>
      <c r="G10" s="487"/>
      <c r="H10" s="488"/>
      <c r="I10" s="104">
        <v>5</v>
      </c>
      <c r="J10" s="128">
        <v>6</v>
      </c>
      <c r="K10" s="103">
        <v>7</v>
      </c>
      <c r="L10" s="129">
        <v>8</v>
      </c>
      <c r="M10" s="129">
        <v>9</v>
      </c>
      <c r="N10" s="129">
        <v>10</v>
      </c>
      <c r="O10" s="129">
        <v>11</v>
      </c>
      <c r="P10" s="130">
        <v>12</v>
      </c>
      <c r="Q10" s="369">
        <v>13</v>
      </c>
      <c r="R10" s="103">
        <v>14</v>
      </c>
      <c r="S10" s="103">
        <v>15</v>
      </c>
      <c r="T10" s="103">
        <v>16</v>
      </c>
      <c r="U10" s="103">
        <v>17</v>
      </c>
      <c r="V10" s="103">
        <v>18</v>
      </c>
      <c r="W10" s="103">
        <v>19</v>
      </c>
      <c r="X10" s="104">
        <v>20</v>
      </c>
    </row>
    <row r="11" spans="1:24" s="86" customFormat="1" ht="19.5" customHeight="1">
      <c r="A11" s="477" t="s">
        <v>218</v>
      </c>
      <c r="B11" s="478"/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8"/>
      <c r="R11" s="478"/>
      <c r="S11" s="478"/>
      <c r="T11" s="478"/>
      <c r="U11" s="478"/>
      <c r="V11" s="478"/>
      <c r="W11" s="478"/>
      <c r="X11" s="479"/>
    </row>
    <row r="12" spans="1:24" s="86" customFormat="1" ht="19.5" customHeight="1">
      <c r="A12" s="477" t="s">
        <v>169</v>
      </c>
      <c r="B12" s="478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8"/>
      <c r="U12" s="478"/>
      <c r="V12" s="478"/>
      <c r="W12" s="478"/>
      <c r="X12" s="479"/>
    </row>
    <row r="13" spans="1:24" s="95" customFormat="1" ht="22.5" customHeight="1">
      <c r="A13" s="213" t="s">
        <v>170</v>
      </c>
      <c r="B13" s="214" t="s">
        <v>171</v>
      </c>
      <c r="C13" s="215"/>
      <c r="D13" s="215"/>
      <c r="E13" s="216"/>
      <c r="F13" s="217"/>
      <c r="G13" s="215">
        <v>1</v>
      </c>
      <c r="H13" s="215"/>
      <c r="I13" s="218"/>
      <c r="J13" s="291">
        <v>90</v>
      </c>
      <c r="K13" s="292">
        <v>3</v>
      </c>
      <c r="L13" s="292">
        <v>12</v>
      </c>
      <c r="M13" s="290">
        <v>4</v>
      </c>
      <c r="N13" s="290">
        <v>8</v>
      </c>
      <c r="O13" s="319"/>
      <c r="P13" s="199">
        <f>J13-L13</f>
        <v>78</v>
      </c>
      <c r="Q13" s="219">
        <v>3</v>
      </c>
      <c r="R13" s="91"/>
      <c r="S13" s="91"/>
      <c r="T13" s="91"/>
      <c r="U13" s="91"/>
      <c r="V13" s="91"/>
      <c r="W13" s="91"/>
      <c r="X13" s="105"/>
    </row>
    <row r="14" spans="1:24" s="95" customFormat="1" ht="22.5" customHeight="1">
      <c r="A14" s="213" t="s">
        <v>172</v>
      </c>
      <c r="B14" s="214" t="s">
        <v>141</v>
      </c>
      <c r="C14" s="220"/>
      <c r="D14" s="220"/>
      <c r="E14" s="221"/>
      <c r="F14" s="222"/>
      <c r="G14" s="220">
        <v>1</v>
      </c>
      <c r="H14" s="220"/>
      <c r="I14" s="223"/>
      <c r="J14" s="89">
        <v>90</v>
      </c>
      <c r="K14" s="319">
        <v>3</v>
      </c>
      <c r="L14" s="292">
        <v>12</v>
      </c>
      <c r="M14" s="87">
        <v>4</v>
      </c>
      <c r="N14" s="87">
        <v>8</v>
      </c>
      <c r="O14" s="116"/>
      <c r="P14" s="199">
        <f aca="true" t="shared" si="0" ref="P14:P20">J14-L14</f>
        <v>78</v>
      </c>
      <c r="Q14" s="224">
        <v>3</v>
      </c>
      <c r="R14" s="88"/>
      <c r="S14" s="88"/>
      <c r="T14" s="88"/>
      <c r="U14" s="88"/>
      <c r="V14" s="88"/>
      <c r="W14" s="88"/>
      <c r="X14" s="96"/>
    </row>
    <row r="15" spans="1:24" s="95" customFormat="1" ht="22.5" customHeight="1">
      <c r="A15" s="213" t="s">
        <v>173</v>
      </c>
      <c r="B15" s="214" t="s">
        <v>142</v>
      </c>
      <c r="C15" s="220"/>
      <c r="D15" s="220"/>
      <c r="E15" s="221"/>
      <c r="F15" s="222"/>
      <c r="G15" s="220">
        <v>1</v>
      </c>
      <c r="H15" s="220"/>
      <c r="I15" s="223"/>
      <c r="J15" s="89">
        <v>90</v>
      </c>
      <c r="K15" s="319">
        <v>3</v>
      </c>
      <c r="L15" s="292">
        <v>12</v>
      </c>
      <c r="M15" s="87">
        <v>4</v>
      </c>
      <c r="N15" s="87">
        <v>8</v>
      </c>
      <c r="O15" s="116"/>
      <c r="P15" s="199">
        <f t="shared" si="0"/>
        <v>78</v>
      </c>
      <c r="Q15" s="224">
        <v>3</v>
      </c>
      <c r="R15" s="88"/>
      <c r="S15" s="88"/>
      <c r="T15" s="88"/>
      <c r="U15" s="88"/>
      <c r="V15" s="88"/>
      <c r="W15" s="88"/>
      <c r="X15" s="96"/>
    </row>
    <row r="16" spans="1:24" s="95" customFormat="1" ht="22.5" customHeight="1">
      <c r="A16" s="213" t="s">
        <v>175</v>
      </c>
      <c r="B16" s="214" t="s">
        <v>143</v>
      </c>
      <c r="C16" s="220"/>
      <c r="D16" s="220"/>
      <c r="E16" s="221"/>
      <c r="F16" s="222"/>
      <c r="G16" s="220">
        <v>3</v>
      </c>
      <c r="H16" s="220"/>
      <c r="I16" s="223"/>
      <c r="J16" s="89">
        <v>90</v>
      </c>
      <c r="K16" s="319">
        <v>3</v>
      </c>
      <c r="L16" s="292">
        <v>12</v>
      </c>
      <c r="M16" s="293">
        <v>4</v>
      </c>
      <c r="N16" s="293">
        <v>8</v>
      </c>
      <c r="O16" s="116"/>
      <c r="P16" s="199">
        <f t="shared" si="0"/>
        <v>78</v>
      </c>
      <c r="Q16" s="224"/>
      <c r="R16" s="88"/>
      <c r="S16" s="88">
        <v>3</v>
      </c>
      <c r="T16" s="88"/>
      <c r="U16" s="88"/>
      <c r="V16" s="88"/>
      <c r="W16" s="88"/>
      <c r="X16" s="96"/>
    </row>
    <row r="17" spans="1:24" s="95" customFormat="1" ht="22.5" customHeight="1">
      <c r="A17" s="213" t="s">
        <v>176</v>
      </c>
      <c r="B17" s="214" t="s">
        <v>197</v>
      </c>
      <c r="C17" s="220">
        <v>1</v>
      </c>
      <c r="D17" s="220">
        <v>3</v>
      </c>
      <c r="E17" s="221"/>
      <c r="F17" s="222">
        <v>2</v>
      </c>
      <c r="G17" s="220">
        <v>4</v>
      </c>
      <c r="H17" s="220"/>
      <c r="I17" s="223"/>
      <c r="J17" s="89">
        <v>360</v>
      </c>
      <c r="K17" s="319">
        <v>12</v>
      </c>
      <c r="L17" s="292">
        <v>48</v>
      </c>
      <c r="M17" s="293"/>
      <c r="N17" s="293">
        <v>48</v>
      </c>
      <c r="O17" s="116"/>
      <c r="P17" s="199">
        <f t="shared" si="0"/>
        <v>312</v>
      </c>
      <c r="Q17" s="224">
        <v>3</v>
      </c>
      <c r="R17" s="88">
        <v>3</v>
      </c>
      <c r="S17" s="88">
        <v>3</v>
      </c>
      <c r="T17" s="88">
        <v>3</v>
      </c>
      <c r="U17" s="88"/>
      <c r="V17" s="88"/>
      <c r="W17" s="88"/>
      <c r="X17" s="96"/>
    </row>
    <row r="18" spans="1:24" s="95" customFormat="1" ht="22.5" customHeight="1">
      <c r="A18" s="213" t="s">
        <v>177</v>
      </c>
      <c r="B18" s="214" t="s">
        <v>174</v>
      </c>
      <c r="C18" s="220"/>
      <c r="D18" s="220" t="s">
        <v>251</v>
      </c>
      <c r="E18" s="221"/>
      <c r="F18" s="222"/>
      <c r="G18" s="220">
        <v>6</v>
      </c>
      <c r="H18" s="220"/>
      <c r="I18" s="223"/>
      <c r="J18" s="89">
        <v>180</v>
      </c>
      <c r="K18" s="319">
        <v>6</v>
      </c>
      <c r="L18" s="292">
        <v>24</v>
      </c>
      <c r="M18" s="293"/>
      <c r="N18" s="293">
        <v>24</v>
      </c>
      <c r="O18" s="116"/>
      <c r="P18" s="199">
        <f t="shared" si="0"/>
        <v>156</v>
      </c>
      <c r="Q18" s="224"/>
      <c r="R18" s="88"/>
      <c r="S18" s="88"/>
      <c r="T18" s="88"/>
      <c r="U18" s="88">
        <v>3</v>
      </c>
      <c r="V18" s="88">
        <v>3</v>
      </c>
      <c r="W18" s="88"/>
      <c r="X18" s="96"/>
    </row>
    <row r="19" spans="1:24" s="95" customFormat="1" ht="22.5" customHeight="1">
      <c r="A19" s="213" t="s">
        <v>255</v>
      </c>
      <c r="B19" s="214" t="s">
        <v>253</v>
      </c>
      <c r="C19" s="220"/>
      <c r="D19" s="220"/>
      <c r="E19" s="221"/>
      <c r="F19" s="222">
        <v>3</v>
      </c>
      <c r="G19" s="220"/>
      <c r="H19" s="220"/>
      <c r="I19" s="223"/>
      <c r="J19" s="89">
        <v>90</v>
      </c>
      <c r="K19" s="319">
        <v>3</v>
      </c>
      <c r="L19" s="292">
        <v>12</v>
      </c>
      <c r="M19" s="293">
        <v>4</v>
      </c>
      <c r="N19" s="293">
        <v>8</v>
      </c>
      <c r="O19" s="116"/>
      <c r="P19" s="199">
        <f t="shared" si="0"/>
        <v>78</v>
      </c>
      <c r="Q19" s="224"/>
      <c r="R19" s="88"/>
      <c r="S19" s="88">
        <v>3</v>
      </c>
      <c r="T19" s="88"/>
      <c r="U19" s="88"/>
      <c r="V19" s="88"/>
      <c r="W19" s="88"/>
      <c r="X19" s="96"/>
    </row>
    <row r="20" spans="1:24" s="95" customFormat="1" ht="22.5" customHeight="1" thickBot="1">
      <c r="A20" s="213" t="s">
        <v>252</v>
      </c>
      <c r="B20" s="214" t="s">
        <v>254</v>
      </c>
      <c r="C20" s="225"/>
      <c r="D20" s="225"/>
      <c r="E20" s="226"/>
      <c r="F20" s="227">
        <v>2</v>
      </c>
      <c r="G20" s="225"/>
      <c r="H20" s="225"/>
      <c r="I20" s="223"/>
      <c r="J20" s="89">
        <v>90</v>
      </c>
      <c r="K20" s="319">
        <v>3</v>
      </c>
      <c r="L20" s="292">
        <v>12</v>
      </c>
      <c r="M20" s="293">
        <v>4</v>
      </c>
      <c r="N20" s="293">
        <v>8</v>
      </c>
      <c r="O20" s="116"/>
      <c r="P20" s="199">
        <f t="shared" si="0"/>
        <v>78</v>
      </c>
      <c r="Q20" s="224"/>
      <c r="R20" s="88">
        <v>3</v>
      </c>
      <c r="S20" s="88"/>
      <c r="T20" s="88"/>
      <c r="U20" s="88"/>
      <c r="V20" s="88"/>
      <c r="W20" s="88"/>
      <c r="X20" s="96"/>
    </row>
    <row r="21" spans="1:25" s="132" customFormat="1" ht="24" customHeight="1" thickBot="1">
      <c r="A21" s="493" t="s">
        <v>231</v>
      </c>
      <c r="B21" s="494"/>
      <c r="C21" s="472"/>
      <c r="D21" s="473"/>
      <c r="E21" s="474"/>
      <c r="F21" s="533"/>
      <c r="G21" s="473"/>
      <c r="H21" s="473"/>
      <c r="I21" s="228"/>
      <c r="J21" s="371">
        <f aca="true" t="shared" si="1" ref="J21:X21">SUM(J13:J20)</f>
        <v>1080</v>
      </c>
      <c r="K21" s="106">
        <f t="shared" si="1"/>
        <v>36</v>
      </c>
      <c r="L21" s="106">
        <f t="shared" si="1"/>
        <v>144</v>
      </c>
      <c r="M21" s="106">
        <f t="shared" si="1"/>
        <v>24</v>
      </c>
      <c r="N21" s="106">
        <f t="shared" si="1"/>
        <v>120</v>
      </c>
      <c r="O21" s="106">
        <f t="shared" si="1"/>
        <v>0</v>
      </c>
      <c r="P21" s="107">
        <f t="shared" si="1"/>
        <v>936</v>
      </c>
      <c r="Q21" s="371">
        <f t="shared" si="1"/>
        <v>12</v>
      </c>
      <c r="R21" s="106">
        <f t="shared" si="1"/>
        <v>6</v>
      </c>
      <c r="S21" s="106">
        <f t="shared" si="1"/>
        <v>9</v>
      </c>
      <c r="T21" s="106">
        <f t="shared" si="1"/>
        <v>3</v>
      </c>
      <c r="U21" s="106">
        <f t="shared" si="1"/>
        <v>3</v>
      </c>
      <c r="V21" s="106">
        <f t="shared" si="1"/>
        <v>3</v>
      </c>
      <c r="W21" s="106">
        <f t="shared" si="1"/>
        <v>0</v>
      </c>
      <c r="X21" s="107">
        <f t="shared" si="1"/>
        <v>0</v>
      </c>
      <c r="Y21" s="131">
        <f>SUM(Q21:X21)</f>
        <v>36</v>
      </c>
    </row>
    <row r="22" spans="1:24" s="424" customFormat="1" ht="17.25" customHeight="1" thickBot="1">
      <c r="A22" s="540"/>
      <c r="B22" s="541"/>
      <c r="C22" s="541"/>
      <c r="D22" s="541"/>
      <c r="E22" s="541"/>
      <c r="F22" s="541"/>
      <c r="G22" s="541"/>
      <c r="H22" s="541"/>
      <c r="I22" s="541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  <c r="V22" s="542"/>
      <c r="W22" s="542"/>
      <c r="X22" s="543"/>
    </row>
    <row r="23" spans="1:25" s="424" customFormat="1" ht="17.25" customHeight="1">
      <c r="A23" s="229" t="s">
        <v>157</v>
      </c>
      <c r="B23" s="537" t="s">
        <v>196</v>
      </c>
      <c r="C23" s="538"/>
      <c r="D23" s="538"/>
      <c r="E23" s="538"/>
      <c r="F23" s="538"/>
      <c r="G23" s="538"/>
      <c r="H23" s="538"/>
      <c r="I23" s="538"/>
      <c r="J23" s="538"/>
      <c r="K23" s="538"/>
      <c r="L23" s="538"/>
      <c r="M23" s="538"/>
      <c r="N23" s="538"/>
      <c r="O23" s="538"/>
      <c r="P23" s="538"/>
      <c r="Q23" s="538"/>
      <c r="R23" s="538"/>
      <c r="S23" s="538"/>
      <c r="T23" s="538"/>
      <c r="U23" s="538"/>
      <c r="V23" s="538"/>
      <c r="W23" s="538"/>
      <c r="X23" s="538"/>
      <c r="Y23" s="539"/>
    </row>
    <row r="24" spans="1:27" s="424" customFormat="1" ht="21.75" customHeight="1">
      <c r="A24" s="230" t="s">
        <v>178</v>
      </c>
      <c r="B24" s="231" t="s">
        <v>198</v>
      </c>
      <c r="C24" s="331"/>
      <c r="D24" s="326">
        <v>1</v>
      </c>
      <c r="E24" s="328"/>
      <c r="F24" s="333"/>
      <c r="G24" s="326"/>
      <c r="H24" s="328"/>
      <c r="I24" s="123"/>
      <c r="J24" s="89">
        <f>SUM(K24*30)</f>
        <v>150</v>
      </c>
      <c r="K24" s="319">
        <f>SUM(Q24:X24)</f>
        <v>5</v>
      </c>
      <c r="L24" s="319">
        <v>20</v>
      </c>
      <c r="M24" s="232">
        <v>6</v>
      </c>
      <c r="N24" s="232">
        <v>14</v>
      </c>
      <c r="O24" s="232"/>
      <c r="P24" s="233">
        <f>J24-L24</f>
        <v>130</v>
      </c>
      <c r="Q24" s="288">
        <v>5</v>
      </c>
      <c r="R24" s="267"/>
      <c r="S24" s="234"/>
      <c r="T24" s="234"/>
      <c r="U24" s="91"/>
      <c r="V24" s="91"/>
      <c r="W24" s="91"/>
      <c r="X24" s="105"/>
      <c r="Z24" s="425"/>
      <c r="AA24" s="425"/>
    </row>
    <row r="25" spans="1:27" s="424" customFormat="1" ht="22.5" customHeight="1">
      <c r="A25" s="230" t="s">
        <v>199</v>
      </c>
      <c r="B25" s="235" t="s">
        <v>237</v>
      </c>
      <c r="C25" s="135"/>
      <c r="D25" s="136">
        <v>2</v>
      </c>
      <c r="E25" s="137"/>
      <c r="F25" s="138"/>
      <c r="G25" s="136"/>
      <c r="H25" s="137"/>
      <c r="I25" s="236"/>
      <c r="J25" s="89">
        <f>SUM(K25*30)</f>
        <v>150</v>
      </c>
      <c r="K25" s="319">
        <f>SUM(Q25:X25)</f>
        <v>5</v>
      </c>
      <c r="L25" s="319">
        <v>20</v>
      </c>
      <c r="M25" s="87">
        <v>6</v>
      </c>
      <c r="N25" s="87">
        <v>14</v>
      </c>
      <c r="O25" s="87"/>
      <c r="P25" s="233">
        <f aca="true" t="shared" si="2" ref="P25:P46">J25-L25</f>
        <v>130</v>
      </c>
      <c r="Q25" s="224"/>
      <c r="R25" s="88">
        <v>5</v>
      </c>
      <c r="S25" s="266"/>
      <c r="T25" s="88"/>
      <c r="U25" s="88"/>
      <c r="V25" s="88"/>
      <c r="W25" s="88"/>
      <c r="X25" s="96"/>
      <c r="Y25" s="139"/>
      <c r="Z25" s="139"/>
      <c r="AA25" s="139"/>
    </row>
    <row r="26" spans="1:27" s="424" customFormat="1" ht="22.5" customHeight="1">
      <c r="A26" s="230" t="s">
        <v>179</v>
      </c>
      <c r="B26" s="237" t="s">
        <v>256</v>
      </c>
      <c r="C26" s="135"/>
      <c r="D26" s="136"/>
      <c r="E26" s="137"/>
      <c r="F26" s="138">
        <v>3</v>
      </c>
      <c r="G26" s="136"/>
      <c r="H26" s="137"/>
      <c r="I26" s="93"/>
      <c r="J26" s="89">
        <v>90</v>
      </c>
      <c r="K26" s="319">
        <v>3</v>
      </c>
      <c r="L26" s="319">
        <v>12</v>
      </c>
      <c r="M26" s="87">
        <v>4</v>
      </c>
      <c r="N26" s="87">
        <v>8</v>
      </c>
      <c r="O26" s="87"/>
      <c r="P26" s="233">
        <f t="shared" si="2"/>
        <v>78</v>
      </c>
      <c r="Q26" s="224"/>
      <c r="R26" s="88"/>
      <c r="S26" s="266">
        <v>3</v>
      </c>
      <c r="T26" s="88"/>
      <c r="U26" s="88"/>
      <c r="V26" s="88"/>
      <c r="W26" s="88"/>
      <c r="X26" s="96"/>
      <c r="Y26" s="139"/>
      <c r="Z26" s="139"/>
      <c r="AA26" s="139"/>
    </row>
    <row r="27" spans="1:27" s="424" customFormat="1" ht="22.5" customHeight="1">
      <c r="A27" s="230" t="s">
        <v>180</v>
      </c>
      <c r="B27" s="237" t="s">
        <v>257</v>
      </c>
      <c r="C27" s="135"/>
      <c r="D27" s="136"/>
      <c r="E27" s="137"/>
      <c r="F27" s="138">
        <v>4</v>
      </c>
      <c r="G27" s="136"/>
      <c r="H27" s="137"/>
      <c r="I27" s="93"/>
      <c r="J27" s="89">
        <v>90</v>
      </c>
      <c r="K27" s="319">
        <v>3</v>
      </c>
      <c r="L27" s="319">
        <v>12</v>
      </c>
      <c r="M27" s="87">
        <v>4</v>
      </c>
      <c r="N27" s="87">
        <v>8</v>
      </c>
      <c r="O27" s="87"/>
      <c r="P27" s="233">
        <f t="shared" si="2"/>
        <v>78</v>
      </c>
      <c r="Q27" s="224"/>
      <c r="R27" s="88"/>
      <c r="S27" s="266"/>
      <c r="T27" s="88">
        <v>3</v>
      </c>
      <c r="U27" s="88"/>
      <c r="V27" s="88"/>
      <c r="W27" s="88"/>
      <c r="X27" s="96"/>
      <c r="Y27" s="139"/>
      <c r="Z27" s="139"/>
      <c r="AA27" s="139"/>
    </row>
    <row r="28" spans="1:27" s="424" customFormat="1" ht="22.5" customHeight="1">
      <c r="A28" s="230" t="s">
        <v>181</v>
      </c>
      <c r="B28" s="237" t="s">
        <v>258</v>
      </c>
      <c r="C28" s="135"/>
      <c r="D28" s="136"/>
      <c r="E28" s="137"/>
      <c r="F28" s="138">
        <v>5</v>
      </c>
      <c r="G28" s="136"/>
      <c r="H28" s="137"/>
      <c r="I28" s="93"/>
      <c r="J28" s="89">
        <v>90</v>
      </c>
      <c r="K28" s="319">
        <v>3</v>
      </c>
      <c r="L28" s="319">
        <v>12</v>
      </c>
      <c r="M28" s="87">
        <v>4</v>
      </c>
      <c r="N28" s="87">
        <v>8</v>
      </c>
      <c r="O28" s="87"/>
      <c r="P28" s="233">
        <f t="shared" si="2"/>
        <v>78</v>
      </c>
      <c r="Q28" s="224"/>
      <c r="R28" s="88"/>
      <c r="S28" s="266"/>
      <c r="T28" s="88"/>
      <c r="U28" s="88">
        <v>3</v>
      </c>
      <c r="V28" s="88"/>
      <c r="W28" s="88"/>
      <c r="X28" s="96"/>
      <c r="Y28" s="139"/>
      <c r="Z28" s="139"/>
      <c r="AA28" s="139"/>
    </row>
    <row r="29" spans="1:27" s="424" customFormat="1" ht="22.5" customHeight="1">
      <c r="A29" s="230" t="s">
        <v>200</v>
      </c>
      <c r="B29" s="237" t="s">
        <v>259</v>
      </c>
      <c r="C29" s="135"/>
      <c r="D29" s="136"/>
      <c r="E29" s="137"/>
      <c r="F29" s="138">
        <v>6</v>
      </c>
      <c r="G29" s="136"/>
      <c r="H29" s="137"/>
      <c r="I29" s="93"/>
      <c r="J29" s="89">
        <v>90</v>
      </c>
      <c r="K29" s="319">
        <v>3</v>
      </c>
      <c r="L29" s="319">
        <v>12</v>
      </c>
      <c r="M29" s="87">
        <v>4</v>
      </c>
      <c r="N29" s="87">
        <v>8</v>
      </c>
      <c r="O29" s="87"/>
      <c r="P29" s="233">
        <f t="shared" si="2"/>
        <v>78</v>
      </c>
      <c r="Q29" s="224"/>
      <c r="R29" s="88"/>
      <c r="S29" s="266"/>
      <c r="T29" s="88"/>
      <c r="U29" s="88"/>
      <c r="V29" s="88">
        <v>3</v>
      </c>
      <c r="W29" s="88"/>
      <c r="X29" s="96"/>
      <c r="Y29" s="139"/>
      <c r="Z29" s="139"/>
      <c r="AA29" s="139"/>
    </row>
    <row r="30" spans="1:27" s="431" customFormat="1" ht="35.25" customHeight="1">
      <c r="A30" s="408" t="s">
        <v>201</v>
      </c>
      <c r="B30" s="429" t="s">
        <v>289</v>
      </c>
      <c r="C30" s="410"/>
      <c r="D30" s="411"/>
      <c r="E30" s="412"/>
      <c r="F30" s="413">
        <v>7</v>
      </c>
      <c r="G30" s="411">
        <v>8</v>
      </c>
      <c r="H30" s="412"/>
      <c r="I30" s="414"/>
      <c r="J30" s="415">
        <v>180</v>
      </c>
      <c r="K30" s="416">
        <v>6</v>
      </c>
      <c r="L30" s="416">
        <v>24</v>
      </c>
      <c r="M30" s="417">
        <v>6</v>
      </c>
      <c r="N30" s="417">
        <v>18</v>
      </c>
      <c r="O30" s="417"/>
      <c r="P30" s="430">
        <f t="shared" si="2"/>
        <v>156</v>
      </c>
      <c r="Q30" s="419"/>
      <c r="R30" s="420"/>
      <c r="S30" s="421"/>
      <c r="T30" s="420"/>
      <c r="U30" s="420"/>
      <c r="V30" s="420"/>
      <c r="W30" s="420">
        <v>3</v>
      </c>
      <c r="X30" s="422">
        <v>3</v>
      </c>
      <c r="Y30" s="423"/>
      <c r="Z30" s="423"/>
      <c r="AA30" s="423"/>
    </row>
    <row r="31" spans="1:27" s="424" customFormat="1" ht="21.75" customHeight="1">
      <c r="A31" s="230" t="s">
        <v>182</v>
      </c>
      <c r="B31" s="237" t="s">
        <v>214</v>
      </c>
      <c r="C31" s="135"/>
      <c r="D31" s="136"/>
      <c r="E31" s="137"/>
      <c r="F31" s="138"/>
      <c r="G31" s="136">
        <v>8</v>
      </c>
      <c r="H31" s="137"/>
      <c r="I31" s="93"/>
      <c r="J31" s="89">
        <f>SUM(K31*30)</f>
        <v>90</v>
      </c>
      <c r="K31" s="319">
        <f>SUM(Q31:X31)</f>
        <v>3</v>
      </c>
      <c r="L31" s="319">
        <v>12</v>
      </c>
      <c r="M31" s="87">
        <v>4</v>
      </c>
      <c r="N31" s="87">
        <v>8</v>
      </c>
      <c r="O31" s="87"/>
      <c r="P31" s="233">
        <f t="shared" si="2"/>
        <v>78</v>
      </c>
      <c r="Q31" s="224"/>
      <c r="R31" s="88"/>
      <c r="S31" s="88"/>
      <c r="T31" s="88"/>
      <c r="U31" s="88"/>
      <c r="V31" s="88"/>
      <c r="W31" s="88">
        <v>3</v>
      </c>
      <c r="X31" s="96"/>
      <c r="Z31" s="425"/>
      <c r="AA31" s="425"/>
    </row>
    <row r="32" spans="1:27" s="424" customFormat="1" ht="21.75" customHeight="1">
      <c r="A32" s="230" t="s">
        <v>183</v>
      </c>
      <c r="B32" s="237" t="s">
        <v>138</v>
      </c>
      <c r="C32" s="135"/>
      <c r="D32" s="136"/>
      <c r="E32" s="137"/>
      <c r="F32" s="138"/>
      <c r="G32" s="136">
        <v>7</v>
      </c>
      <c r="H32" s="137"/>
      <c r="I32" s="94"/>
      <c r="J32" s="89">
        <f>SUM(K32*30)</f>
        <v>90</v>
      </c>
      <c r="K32" s="319">
        <f>SUM(Q32:X32)</f>
        <v>3</v>
      </c>
      <c r="L32" s="319">
        <v>12</v>
      </c>
      <c r="M32" s="87"/>
      <c r="N32" s="87">
        <v>12</v>
      </c>
      <c r="O32" s="87"/>
      <c r="P32" s="233">
        <f t="shared" si="2"/>
        <v>78</v>
      </c>
      <c r="Q32" s="224"/>
      <c r="R32" s="88"/>
      <c r="S32" s="88"/>
      <c r="T32" s="88"/>
      <c r="U32" s="88"/>
      <c r="V32" s="88"/>
      <c r="W32" s="88">
        <v>3</v>
      </c>
      <c r="X32" s="96"/>
      <c r="Z32" s="425"/>
      <c r="AA32" s="425"/>
    </row>
    <row r="33" spans="1:27" s="424" customFormat="1" ht="21.75" customHeight="1">
      <c r="A33" s="230" t="s">
        <v>184</v>
      </c>
      <c r="B33" s="334" t="s">
        <v>272</v>
      </c>
      <c r="C33" s="331"/>
      <c r="D33" s="326"/>
      <c r="E33" s="328"/>
      <c r="F33" s="333"/>
      <c r="G33" s="326">
        <v>3</v>
      </c>
      <c r="H33" s="328"/>
      <c r="I33" s="94"/>
      <c r="J33" s="89">
        <v>90</v>
      </c>
      <c r="K33" s="319">
        <v>3</v>
      </c>
      <c r="L33" s="319">
        <v>12</v>
      </c>
      <c r="M33" s="90">
        <v>4</v>
      </c>
      <c r="N33" s="90">
        <v>4</v>
      </c>
      <c r="O33" s="90">
        <v>4</v>
      </c>
      <c r="P33" s="233">
        <f t="shared" si="2"/>
        <v>78</v>
      </c>
      <c r="Q33" s="219"/>
      <c r="R33" s="91"/>
      <c r="S33" s="91">
        <v>3</v>
      </c>
      <c r="T33" s="91"/>
      <c r="U33" s="91"/>
      <c r="V33" s="91"/>
      <c r="W33" s="91"/>
      <c r="X33" s="105"/>
      <c r="Z33" s="425"/>
      <c r="AA33" s="425"/>
    </row>
    <row r="34" spans="1:27" s="424" customFormat="1" ht="21.75" customHeight="1">
      <c r="A34" s="230" t="s">
        <v>185</v>
      </c>
      <c r="B34" s="140" t="s">
        <v>211</v>
      </c>
      <c r="C34" s="331"/>
      <c r="D34" s="326"/>
      <c r="E34" s="328"/>
      <c r="F34" s="333"/>
      <c r="G34" s="326">
        <v>1</v>
      </c>
      <c r="H34" s="328"/>
      <c r="I34" s="123"/>
      <c r="J34" s="89">
        <f>SUM(K34*30)</f>
        <v>90</v>
      </c>
      <c r="K34" s="319">
        <f>SUM(Q34:X34)</f>
        <v>3</v>
      </c>
      <c r="L34" s="319">
        <v>12</v>
      </c>
      <c r="M34" s="90">
        <v>4</v>
      </c>
      <c r="N34" s="90">
        <v>8</v>
      </c>
      <c r="O34" s="90"/>
      <c r="P34" s="233">
        <f t="shared" si="2"/>
        <v>78</v>
      </c>
      <c r="Q34" s="219">
        <v>3</v>
      </c>
      <c r="R34" s="91"/>
      <c r="S34" s="91"/>
      <c r="T34" s="91"/>
      <c r="U34" s="91"/>
      <c r="V34" s="91"/>
      <c r="W34" s="91"/>
      <c r="X34" s="105"/>
      <c r="Z34" s="425"/>
      <c r="AA34" s="425"/>
    </row>
    <row r="35" spans="1:24" s="424" customFormat="1" ht="22.5" customHeight="1">
      <c r="A35" s="230" t="s">
        <v>186</v>
      </c>
      <c r="B35" s="115" t="s">
        <v>273</v>
      </c>
      <c r="C35" s="135"/>
      <c r="D35" s="136">
        <v>2</v>
      </c>
      <c r="E35" s="137"/>
      <c r="F35" s="138"/>
      <c r="G35" s="136"/>
      <c r="H35" s="137"/>
      <c r="I35" s="92"/>
      <c r="J35" s="89">
        <f aca="true" t="shared" si="3" ref="J35:J46">SUM(K35*30)</f>
        <v>120</v>
      </c>
      <c r="K35" s="319">
        <f aca="true" t="shared" si="4" ref="K35:K41">SUM(Q35:X35)</f>
        <v>4</v>
      </c>
      <c r="L35" s="319">
        <v>16</v>
      </c>
      <c r="M35" s="87">
        <v>6</v>
      </c>
      <c r="N35" s="87">
        <v>10</v>
      </c>
      <c r="O35" s="87"/>
      <c r="P35" s="233">
        <f t="shared" si="2"/>
        <v>104</v>
      </c>
      <c r="Q35" s="224"/>
      <c r="R35" s="88">
        <v>4</v>
      </c>
      <c r="S35" s="88"/>
      <c r="T35" s="88"/>
      <c r="U35" s="88"/>
      <c r="V35" s="88"/>
      <c r="W35" s="88"/>
      <c r="X35" s="96"/>
    </row>
    <row r="36" spans="1:24" s="424" customFormat="1" ht="22.5" customHeight="1">
      <c r="A36" s="230" t="s">
        <v>202</v>
      </c>
      <c r="B36" s="115" t="s">
        <v>191</v>
      </c>
      <c r="C36" s="135"/>
      <c r="D36" s="136"/>
      <c r="E36" s="137"/>
      <c r="F36" s="138"/>
      <c r="G36" s="136">
        <v>4</v>
      </c>
      <c r="H36" s="137"/>
      <c r="I36" s="117"/>
      <c r="J36" s="89">
        <f t="shared" si="3"/>
        <v>90</v>
      </c>
      <c r="K36" s="319">
        <f t="shared" si="4"/>
        <v>3</v>
      </c>
      <c r="L36" s="319">
        <v>12</v>
      </c>
      <c r="M36" s="87">
        <v>4</v>
      </c>
      <c r="N36" s="87">
        <v>8</v>
      </c>
      <c r="O36" s="87"/>
      <c r="P36" s="233">
        <f t="shared" si="2"/>
        <v>78</v>
      </c>
      <c r="Q36" s="224"/>
      <c r="R36" s="88"/>
      <c r="S36" s="88"/>
      <c r="T36" s="88">
        <v>3</v>
      </c>
      <c r="U36" s="88"/>
      <c r="V36" s="88"/>
      <c r="W36" s="88"/>
      <c r="X36" s="96"/>
    </row>
    <row r="37" spans="1:27" s="424" customFormat="1" ht="22.5" customHeight="1">
      <c r="A37" s="230" t="s">
        <v>187</v>
      </c>
      <c r="B37" s="141" t="s">
        <v>135</v>
      </c>
      <c r="C37" s="135"/>
      <c r="D37" s="136">
        <v>4</v>
      </c>
      <c r="E37" s="137"/>
      <c r="F37" s="138"/>
      <c r="G37" s="136">
        <v>3</v>
      </c>
      <c r="H37" s="137"/>
      <c r="I37" s="93"/>
      <c r="J37" s="89">
        <f t="shared" si="3"/>
        <v>210</v>
      </c>
      <c r="K37" s="319">
        <f t="shared" si="4"/>
        <v>7</v>
      </c>
      <c r="L37" s="319">
        <v>28</v>
      </c>
      <c r="M37" s="87"/>
      <c r="N37" s="87">
        <v>28</v>
      </c>
      <c r="O37" s="87"/>
      <c r="P37" s="233">
        <f t="shared" si="2"/>
        <v>182</v>
      </c>
      <c r="Q37" s="224"/>
      <c r="R37" s="88"/>
      <c r="S37" s="88">
        <v>4</v>
      </c>
      <c r="T37" s="88">
        <v>3</v>
      </c>
      <c r="U37" s="88"/>
      <c r="V37" s="88"/>
      <c r="W37" s="88"/>
      <c r="X37" s="96"/>
      <c r="Y37" s="139"/>
      <c r="Z37" s="139"/>
      <c r="AA37" s="139"/>
    </row>
    <row r="38" spans="1:27" s="424" customFormat="1" ht="22.5" customHeight="1">
      <c r="A38" s="230" t="s">
        <v>223</v>
      </c>
      <c r="B38" s="141" t="s">
        <v>242</v>
      </c>
      <c r="C38" s="135"/>
      <c r="D38" s="136"/>
      <c r="E38" s="137"/>
      <c r="F38" s="138"/>
      <c r="G38" s="136">
        <v>2</v>
      </c>
      <c r="H38" s="137">
        <v>3</v>
      </c>
      <c r="I38" s="93"/>
      <c r="J38" s="89">
        <f t="shared" si="3"/>
        <v>210</v>
      </c>
      <c r="K38" s="319">
        <f t="shared" si="4"/>
        <v>7</v>
      </c>
      <c r="L38" s="319">
        <v>28</v>
      </c>
      <c r="M38" s="87"/>
      <c r="N38" s="87">
        <v>28</v>
      </c>
      <c r="O38" s="87"/>
      <c r="P38" s="233">
        <f t="shared" si="2"/>
        <v>182</v>
      </c>
      <c r="Q38" s="224"/>
      <c r="R38" s="88">
        <v>4</v>
      </c>
      <c r="S38" s="88">
        <v>3</v>
      </c>
      <c r="T38" s="88"/>
      <c r="U38" s="88"/>
      <c r="V38" s="88"/>
      <c r="W38" s="88"/>
      <c r="X38" s="96"/>
      <c r="Y38" s="139"/>
      <c r="Z38" s="139"/>
      <c r="AA38" s="139"/>
    </row>
    <row r="39" spans="1:27" s="424" customFormat="1" ht="22.5" customHeight="1">
      <c r="A39" s="230" t="s">
        <v>224</v>
      </c>
      <c r="B39" s="141" t="s">
        <v>139</v>
      </c>
      <c r="C39" s="135"/>
      <c r="D39" s="136">
        <v>6</v>
      </c>
      <c r="E39" s="137">
        <v>8</v>
      </c>
      <c r="F39" s="138"/>
      <c r="G39" s="136" t="s">
        <v>275</v>
      </c>
      <c r="H39" s="137">
        <v>7</v>
      </c>
      <c r="I39" s="93"/>
      <c r="J39" s="89">
        <f t="shared" si="3"/>
        <v>540</v>
      </c>
      <c r="K39" s="319">
        <f t="shared" si="4"/>
        <v>18</v>
      </c>
      <c r="L39" s="319">
        <v>72</v>
      </c>
      <c r="M39" s="87">
        <v>24</v>
      </c>
      <c r="N39" s="87">
        <v>48</v>
      </c>
      <c r="O39" s="87"/>
      <c r="P39" s="233">
        <f t="shared" si="2"/>
        <v>468</v>
      </c>
      <c r="Q39" s="224"/>
      <c r="R39" s="88"/>
      <c r="S39" s="88"/>
      <c r="T39" s="88">
        <v>3</v>
      </c>
      <c r="U39" s="88">
        <v>6</v>
      </c>
      <c r="V39" s="88">
        <v>3</v>
      </c>
      <c r="W39" s="88">
        <v>3</v>
      </c>
      <c r="X39" s="96">
        <v>3</v>
      </c>
      <c r="Y39" s="139"/>
      <c r="Z39" s="139"/>
      <c r="AA39" s="139"/>
    </row>
    <row r="40" spans="1:27" s="424" customFormat="1" ht="36.75" customHeight="1">
      <c r="A40" s="230" t="s">
        <v>225</v>
      </c>
      <c r="B40" s="141" t="s">
        <v>212</v>
      </c>
      <c r="C40" s="135"/>
      <c r="D40" s="136"/>
      <c r="E40" s="137"/>
      <c r="F40" s="138"/>
      <c r="G40" s="136">
        <v>2</v>
      </c>
      <c r="H40" s="137"/>
      <c r="I40" s="93"/>
      <c r="J40" s="89">
        <f t="shared" si="3"/>
        <v>180</v>
      </c>
      <c r="K40" s="319">
        <f t="shared" si="4"/>
        <v>6</v>
      </c>
      <c r="L40" s="319">
        <v>24</v>
      </c>
      <c r="M40" s="87"/>
      <c r="N40" s="87">
        <v>24</v>
      </c>
      <c r="O40" s="87"/>
      <c r="P40" s="233">
        <f t="shared" si="2"/>
        <v>156</v>
      </c>
      <c r="Q40" s="224"/>
      <c r="R40" s="88">
        <v>6</v>
      </c>
      <c r="S40" s="88"/>
      <c r="T40" s="88"/>
      <c r="U40" s="88"/>
      <c r="V40" s="88"/>
      <c r="W40" s="88"/>
      <c r="X40" s="96"/>
      <c r="Y40" s="139"/>
      <c r="Z40" s="139"/>
      <c r="AA40" s="139"/>
    </row>
    <row r="41" spans="1:27" s="424" customFormat="1" ht="22.5" customHeight="1">
      <c r="A41" s="230" t="s">
        <v>188</v>
      </c>
      <c r="B41" s="237" t="s">
        <v>217</v>
      </c>
      <c r="C41" s="135"/>
      <c r="D41" s="136">
        <v>3</v>
      </c>
      <c r="E41" s="137"/>
      <c r="F41" s="138"/>
      <c r="G41" s="136"/>
      <c r="H41" s="137"/>
      <c r="I41" s="93"/>
      <c r="J41" s="89">
        <f t="shared" si="3"/>
        <v>90</v>
      </c>
      <c r="K41" s="319">
        <f t="shared" si="4"/>
        <v>3</v>
      </c>
      <c r="L41" s="319">
        <v>12</v>
      </c>
      <c r="M41" s="87">
        <v>4</v>
      </c>
      <c r="N41" s="87">
        <v>8</v>
      </c>
      <c r="O41" s="87"/>
      <c r="P41" s="233">
        <f t="shared" si="2"/>
        <v>78</v>
      </c>
      <c r="Q41" s="224"/>
      <c r="R41" s="88"/>
      <c r="S41" s="88">
        <v>3</v>
      </c>
      <c r="T41" s="88"/>
      <c r="U41" s="88"/>
      <c r="V41" s="88"/>
      <c r="W41" s="88"/>
      <c r="X41" s="96"/>
      <c r="Y41" s="139"/>
      <c r="Z41" s="139"/>
      <c r="AA41" s="139"/>
    </row>
    <row r="42" spans="1:24" ht="22.5" customHeight="1">
      <c r="A42" s="230" t="s">
        <v>189</v>
      </c>
      <c r="B42" s="142" t="s">
        <v>215</v>
      </c>
      <c r="C42" s="143"/>
      <c r="D42" s="144">
        <v>5</v>
      </c>
      <c r="E42" s="145"/>
      <c r="F42" s="146"/>
      <c r="G42" s="144"/>
      <c r="H42" s="145"/>
      <c r="I42" s="147"/>
      <c r="J42" s="89">
        <f t="shared" si="3"/>
        <v>90</v>
      </c>
      <c r="K42" s="116">
        <f>SUM(Q42:X42)</f>
        <v>3</v>
      </c>
      <c r="L42" s="319">
        <v>12</v>
      </c>
      <c r="M42" s="108">
        <v>4</v>
      </c>
      <c r="N42" s="108">
        <v>8</v>
      </c>
      <c r="O42" s="108"/>
      <c r="P42" s="233">
        <f t="shared" si="2"/>
        <v>78</v>
      </c>
      <c r="Q42" s="298"/>
      <c r="R42" s="299"/>
      <c r="S42" s="299"/>
      <c r="T42" s="299"/>
      <c r="U42" s="299">
        <v>3</v>
      </c>
      <c r="V42" s="299"/>
      <c r="W42" s="299"/>
      <c r="X42" s="300"/>
    </row>
    <row r="43" spans="1:24" ht="22.5" customHeight="1">
      <c r="A43" s="230" t="s">
        <v>203</v>
      </c>
      <c r="B43" s="289" t="s">
        <v>239</v>
      </c>
      <c r="C43" s="143"/>
      <c r="D43" s="144">
        <v>6</v>
      </c>
      <c r="E43" s="145"/>
      <c r="F43" s="146"/>
      <c r="G43" s="144"/>
      <c r="H43" s="145"/>
      <c r="I43" s="147"/>
      <c r="J43" s="89">
        <f t="shared" si="3"/>
        <v>90</v>
      </c>
      <c r="K43" s="116">
        <f>SUM(Q43:X43)</f>
        <v>3</v>
      </c>
      <c r="L43" s="319">
        <v>12</v>
      </c>
      <c r="M43" s="108">
        <v>4</v>
      </c>
      <c r="N43" s="108">
        <v>8</v>
      </c>
      <c r="O43" s="108"/>
      <c r="P43" s="233">
        <f t="shared" si="2"/>
        <v>78</v>
      </c>
      <c r="Q43" s="298"/>
      <c r="R43" s="299"/>
      <c r="S43" s="299"/>
      <c r="T43" s="299"/>
      <c r="U43" s="299"/>
      <c r="V43" s="299">
        <v>3</v>
      </c>
      <c r="W43" s="299"/>
      <c r="X43" s="300"/>
    </row>
    <row r="44" spans="1:24" ht="22.5" customHeight="1">
      <c r="A44" s="230" t="s">
        <v>190</v>
      </c>
      <c r="B44" s="148" t="s">
        <v>216</v>
      </c>
      <c r="C44" s="143"/>
      <c r="D44" s="144">
        <v>7</v>
      </c>
      <c r="E44" s="145"/>
      <c r="F44" s="146"/>
      <c r="G44" s="144"/>
      <c r="H44" s="145"/>
      <c r="I44" s="147"/>
      <c r="J44" s="89">
        <f t="shared" si="3"/>
        <v>90</v>
      </c>
      <c r="K44" s="116">
        <f>SUM(Q44:X44)</f>
        <v>3</v>
      </c>
      <c r="L44" s="319">
        <v>12</v>
      </c>
      <c r="M44" s="108">
        <v>4</v>
      </c>
      <c r="N44" s="108">
        <v>8</v>
      </c>
      <c r="O44" s="108"/>
      <c r="P44" s="233">
        <f t="shared" si="2"/>
        <v>78</v>
      </c>
      <c r="Q44" s="298"/>
      <c r="R44" s="299"/>
      <c r="S44" s="299"/>
      <c r="T44" s="299"/>
      <c r="U44" s="299"/>
      <c r="V44" s="299"/>
      <c r="W44" s="299">
        <v>3</v>
      </c>
      <c r="X44" s="300"/>
    </row>
    <row r="45" spans="1:24" ht="22.5" customHeight="1">
      <c r="A45" s="230" t="s">
        <v>238</v>
      </c>
      <c r="B45" s="255" t="s">
        <v>284</v>
      </c>
      <c r="C45" s="150"/>
      <c r="D45" s="151">
        <v>8</v>
      </c>
      <c r="E45" s="152"/>
      <c r="F45" s="153"/>
      <c r="G45" s="151"/>
      <c r="H45" s="152"/>
      <c r="I45" s="154"/>
      <c r="J45" s="89">
        <f t="shared" si="3"/>
        <v>90</v>
      </c>
      <c r="K45" s="116">
        <f>SUM(Q45:X45)</f>
        <v>3</v>
      </c>
      <c r="L45" s="319">
        <v>12</v>
      </c>
      <c r="M45" s="118">
        <v>4</v>
      </c>
      <c r="N45" s="118">
        <v>8</v>
      </c>
      <c r="O45" s="118"/>
      <c r="P45" s="233">
        <f t="shared" si="2"/>
        <v>78</v>
      </c>
      <c r="Q45" s="301"/>
      <c r="R45" s="302"/>
      <c r="S45" s="302"/>
      <c r="T45" s="302"/>
      <c r="U45" s="302"/>
      <c r="V45" s="302"/>
      <c r="W45" s="302"/>
      <c r="X45" s="303">
        <v>3</v>
      </c>
    </row>
    <row r="46" spans="1:24" ht="22.5" customHeight="1" thickBot="1">
      <c r="A46" s="230" t="s">
        <v>274</v>
      </c>
      <c r="B46" s="149" t="s">
        <v>213</v>
      </c>
      <c r="C46" s="150"/>
      <c r="D46" s="151"/>
      <c r="E46" s="152"/>
      <c r="F46" s="153"/>
      <c r="G46" s="151">
        <v>6</v>
      </c>
      <c r="H46" s="152"/>
      <c r="I46" s="154"/>
      <c r="J46" s="89">
        <f t="shared" si="3"/>
        <v>90</v>
      </c>
      <c r="K46" s="316">
        <f>SUM(Q46:X46)</f>
        <v>3</v>
      </c>
      <c r="L46" s="319">
        <v>12</v>
      </c>
      <c r="M46" s="118">
        <v>4</v>
      </c>
      <c r="N46" s="118">
        <v>8</v>
      </c>
      <c r="O46" s="118"/>
      <c r="P46" s="233">
        <f t="shared" si="2"/>
        <v>78</v>
      </c>
      <c r="Q46" s="301"/>
      <c r="R46" s="302"/>
      <c r="S46" s="302"/>
      <c r="T46" s="302"/>
      <c r="U46" s="302"/>
      <c r="V46" s="302">
        <v>3</v>
      </c>
      <c r="W46" s="302"/>
      <c r="X46" s="303"/>
    </row>
    <row r="47" spans="1:24" s="156" customFormat="1" ht="24" customHeight="1" thickBot="1">
      <c r="A47" s="493" t="s">
        <v>230</v>
      </c>
      <c r="B47" s="494"/>
      <c r="C47" s="499"/>
      <c r="D47" s="500"/>
      <c r="E47" s="524"/>
      <c r="F47" s="525"/>
      <c r="G47" s="500"/>
      <c r="H47" s="524"/>
      <c r="I47" s="107"/>
      <c r="J47" s="155">
        <f aca="true" t="shared" si="5" ref="J47:X47">SUM(J24:J46)</f>
        <v>3090</v>
      </c>
      <c r="K47" s="155">
        <f t="shared" si="5"/>
        <v>103</v>
      </c>
      <c r="L47" s="155">
        <f t="shared" si="5"/>
        <v>412</v>
      </c>
      <c r="M47" s="155">
        <f t="shared" si="5"/>
        <v>104</v>
      </c>
      <c r="N47" s="155">
        <f t="shared" si="5"/>
        <v>304</v>
      </c>
      <c r="O47" s="155">
        <f t="shared" si="5"/>
        <v>4</v>
      </c>
      <c r="P47" s="155">
        <f t="shared" si="5"/>
        <v>2678</v>
      </c>
      <c r="Q47" s="371">
        <f t="shared" si="5"/>
        <v>8</v>
      </c>
      <c r="R47" s="371">
        <f t="shared" si="5"/>
        <v>19</v>
      </c>
      <c r="S47" s="371">
        <f t="shared" si="5"/>
        <v>16</v>
      </c>
      <c r="T47" s="371">
        <f t="shared" si="5"/>
        <v>12</v>
      </c>
      <c r="U47" s="371">
        <f t="shared" si="5"/>
        <v>12</v>
      </c>
      <c r="V47" s="371">
        <f t="shared" si="5"/>
        <v>12</v>
      </c>
      <c r="W47" s="371">
        <f t="shared" si="5"/>
        <v>15</v>
      </c>
      <c r="X47" s="371">
        <f t="shared" si="5"/>
        <v>9</v>
      </c>
    </row>
    <row r="48" spans="1:24" s="424" customFormat="1" ht="24" customHeight="1" thickBot="1">
      <c r="A48" s="534" t="s">
        <v>192</v>
      </c>
      <c r="B48" s="535"/>
      <c r="C48" s="535"/>
      <c r="D48" s="535"/>
      <c r="E48" s="535"/>
      <c r="F48" s="535"/>
      <c r="G48" s="535"/>
      <c r="H48" s="535"/>
      <c r="I48" s="535"/>
      <c r="J48" s="535"/>
      <c r="K48" s="535"/>
      <c r="L48" s="535"/>
      <c r="M48" s="535"/>
      <c r="N48" s="535"/>
      <c r="O48" s="535"/>
      <c r="P48" s="535"/>
      <c r="Q48" s="535"/>
      <c r="R48" s="535"/>
      <c r="S48" s="535"/>
      <c r="T48" s="535"/>
      <c r="U48" s="535"/>
      <c r="V48" s="535"/>
      <c r="W48" s="535"/>
      <c r="X48" s="536"/>
    </row>
    <row r="49" spans="1:24" s="431" customFormat="1" ht="22.5" customHeight="1" thickBot="1">
      <c r="A49" s="379" t="s">
        <v>189</v>
      </c>
      <c r="B49" s="380" t="s">
        <v>140</v>
      </c>
      <c r="C49" s="381"/>
      <c r="D49" s="382"/>
      <c r="E49" s="383"/>
      <c r="F49" s="384"/>
      <c r="G49" s="382"/>
      <c r="H49" s="383"/>
      <c r="I49" s="385"/>
      <c r="J49" s="386"/>
      <c r="K49" s="388"/>
      <c r="L49" s="388"/>
      <c r="M49" s="389"/>
      <c r="N49" s="389"/>
      <c r="O49" s="389"/>
      <c r="P49" s="390"/>
      <c r="Q49" s="391"/>
      <c r="R49" s="392"/>
      <c r="S49" s="392"/>
      <c r="T49" s="392"/>
      <c r="U49" s="392"/>
      <c r="V49" s="392"/>
      <c r="W49" s="392"/>
      <c r="X49" s="393"/>
    </row>
    <row r="50" spans="1:24" s="156" customFormat="1" ht="24" customHeight="1" thickBot="1">
      <c r="A50" s="493" t="s">
        <v>229</v>
      </c>
      <c r="B50" s="494"/>
      <c r="C50" s="676"/>
      <c r="D50" s="674"/>
      <c r="E50" s="675"/>
      <c r="F50" s="673"/>
      <c r="G50" s="674"/>
      <c r="H50" s="675"/>
      <c r="I50" s="157"/>
      <c r="J50" s="155">
        <f>SUM(J49)</f>
        <v>0</v>
      </c>
      <c r="K50" s="155">
        <f>SUM(K49)</f>
        <v>0</v>
      </c>
      <c r="L50" s="155">
        <v>0</v>
      </c>
      <c r="M50" s="106">
        <v>0</v>
      </c>
      <c r="N50" s="106">
        <v>0</v>
      </c>
      <c r="O50" s="106">
        <v>0</v>
      </c>
      <c r="P50" s="370">
        <v>0</v>
      </c>
      <c r="Q50" s="155">
        <f>SUM(Q49)</f>
        <v>0</v>
      </c>
      <c r="R50" s="106">
        <f aca="true" t="shared" si="6" ref="R50:X50">SUM(R49)</f>
        <v>0</v>
      </c>
      <c r="S50" s="106">
        <f t="shared" si="6"/>
        <v>0</v>
      </c>
      <c r="T50" s="106">
        <f t="shared" si="6"/>
        <v>0</v>
      </c>
      <c r="U50" s="106">
        <f t="shared" si="6"/>
        <v>0</v>
      </c>
      <c r="V50" s="106">
        <f t="shared" si="6"/>
        <v>0</v>
      </c>
      <c r="W50" s="106">
        <f t="shared" si="6"/>
        <v>0</v>
      </c>
      <c r="X50" s="370">
        <f t="shared" si="6"/>
        <v>0</v>
      </c>
    </row>
    <row r="51" spans="1:24" s="424" customFormat="1" ht="24" customHeight="1" thickBot="1">
      <c r="A51" s="495" t="s">
        <v>283</v>
      </c>
      <c r="B51" s="496"/>
      <c r="C51" s="497"/>
      <c r="D51" s="497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8"/>
    </row>
    <row r="52" spans="1:24" s="407" customFormat="1" ht="30" customHeight="1">
      <c r="A52" s="395" t="s">
        <v>189</v>
      </c>
      <c r="B52" s="396" t="s">
        <v>140</v>
      </c>
      <c r="C52" s="397"/>
      <c r="D52" s="397"/>
      <c r="E52" s="398"/>
      <c r="F52" s="399"/>
      <c r="G52" s="397"/>
      <c r="H52" s="398"/>
      <c r="I52" s="400">
        <v>5</v>
      </c>
      <c r="J52" s="401">
        <v>90</v>
      </c>
      <c r="K52" s="402">
        <v>3</v>
      </c>
      <c r="L52" s="403"/>
      <c r="M52" s="404"/>
      <c r="N52" s="404"/>
      <c r="O52" s="404"/>
      <c r="P52" s="405">
        <v>90</v>
      </c>
      <c r="Q52" s="406"/>
      <c r="R52" s="404"/>
      <c r="S52" s="404"/>
      <c r="T52" s="404"/>
      <c r="U52" s="404">
        <v>3</v>
      </c>
      <c r="V52" s="404"/>
      <c r="W52" s="404"/>
      <c r="X52" s="400"/>
    </row>
    <row r="53" spans="1:24" ht="30" customHeight="1" thickBot="1">
      <c r="A53" s="295" t="s">
        <v>203</v>
      </c>
      <c r="B53" s="159" t="s">
        <v>136</v>
      </c>
      <c r="C53" s="136"/>
      <c r="D53" s="136"/>
      <c r="E53" s="137"/>
      <c r="F53" s="138"/>
      <c r="G53" s="136">
        <v>4</v>
      </c>
      <c r="H53" s="137"/>
      <c r="I53" s="92"/>
      <c r="J53" s="160">
        <v>150</v>
      </c>
      <c r="K53" s="158">
        <v>5</v>
      </c>
      <c r="L53" s="116"/>
      <c r="M53" s="116"/>
      <c r="N53" s="116"/>
      <c r="O53" s="116"/>
      <c r="P53" s="117">
        <v>150</v>
      </c>
      <c r="Q53" s="238"/>
      <c r="R53" s="108"/>
      <c r="S53" s="108"/>
      <c r="T53" s="108">
        <v>5</v>
      </c>
      <c r="U53" s="108"/>
      <c r="V53" s="108"/>
      <c r="W53" s="108"/>
      <c r="X53" s="92"/>
    </row>
    <row r="54" spans="1:24" ht="30" customHeight="1" thickBot="1">
      <c r="A54" s="295" t="s">
        <v>190</v>
      </c>
      <c r="B54" s="159" t="s">
        <v>137</v>
      </c>
      <c r="C54" s="136"/>
      <c r="D54" s="136"/>
      <c r="E54" s="137"/>
      <c r="F54" s="138">
        <v>6</v>
      </c>
      <c r="G54" s="136">
        <v>7</v>
      </c>
      <c r="H54" s="137"/>
      <c r="I54" s="92"/>
      <c r="J54" s="160">
        <v>540</v>
      </c>
      <c r="K54" s="158">
        <v>18</v>
      </c>
      <c r="L54" s="116"/>
      <c r="M54" s="116"/>
      <c r="N54" s="116"/>
      <c r="O54" s="116"/>
      <c r="P54" s="117">
        <v>540</v>
      </c>
      <c r="Q54" s="238"/>
      <c r="R54" s="108"/>
      <c r="S54" s="108"/>
      <c r="T54" s="108"/>
      <c r="U54" s="108"/>
      <c r="V54" s="108">
        <v>9</v>
      </c>
      <c r="W54" s="108">
        <v>9</v>
      </c>
      <c r="X54" s="92"/>
    </row>
    <row r="55" spans="1:24" ht="30" customHeight="1" thickBot="1">
      <c r="A55" s="295" t="s">
        <v>238</v>
      </c>
      <c r="B55" s="304" t="s">
        <v>243</v>
      </c>
      <c r="C55" s="136"/>
      <c r="D55" s="136">
        <v>8</v>
      </c>
      <c r="E55" s="137"/>
      <c r="F55" s="138"/>
      <c r="G55" s="136"/>
      <c r="H55" s="137"/>
      <c r="I55" s="92"/>
      <c r="J55" s="160">
        <f>K55*30</f>
        <v>90</v>
      </c>
      <c r="K55" s="158">
        <f>SUM(Q55:X55)</f>
        <v>3</v>
      </c>
      <c r="L55" s="116"/>
      <c r="M55" s="116"/>
      <c r="N55" s="116"/>
      <c r="O55" s="116"/>
      <c r="P55" s="117">
        <f>J55-L55</f>
        <v>90</v>
      </c>
      <c r="Q55" s="238"/>
      <c r="R55" s="108"/>
      <c r="S55" s="108"/>
      <c r="T55" s="108"/>
      <c r="U55" s="108"/>
      <c r="V55" s="108"/>
      <c r="W55" s="108"/>
      <c r="X55" s="92">
        <v>3</v>
      </c>
    </row>
    <row r="56" spans="1:24" s="156" customFormat="1" ht="24" customHeight="1" thickBot="1">
      <c r="A56" s="561" t="s">
        <v>228</v>
      </c>
      <c r="B56" s="562"/>
      <c r="C56" s="499"/>
      <c r="D56" s="500"/>
      <c r="E56" s="501"/>
      <c r="F56" s="499"/>
      <c r="G56" s="500"/>
      <c r="H56" s="501"/>
      <c r="I56" s="373"/>
      <c r="J56" s="373">
        <f aca="true" t="shared" si="7" ref="J56:X56">SUM(J52:J55)</f>
        <v>870</v>
      </c>
      <c r="K56" s="373">
        <f t="shared" si="7"/>
        <v>29</v>
      </c>
      <c r="L56" s="155">
        <f t="shared" si="7"/>
        <v>0</v>
      </c>
      <c r="M56" s="106">
        <f t="shared" si="7"/>
        <v>0</v>
      </c>
      <c r="N56" s="106">
        <f t="shared" si="7"/>
        <v>0</v>
      </c>
      <c r="O56" s="106">
        <f t="shared" si="7"/>
        <v>0</v>
      </c>
      <c r="P56" s="370">
        <f t="shared" si="7"/>
        <v>870</v>
      </c>
      <c r="Q56" s="155">
        <f t="shared" si="7"/>
        <v>0</v>
      </c>
      <c r="R56" s="106">
        <f t="shared" si="7"/>
        <v>0</v>
      </c>
      <c r="S56" s="106">
        <f t="shared" si="7"/>
        <v>0</v>
      </c>
      <c r="T56" s="106">
        <f t="shared" si="7"/>
        <v>5</v>
      </c>
      <c r="U56" s="106">
        <f t="shared" si="7"/>
        <v>3</v>
      </c>
      <c r="V56" s="106">
        <f t="shared" si="7"/>
        <v>9</v>
      </c>
      <c r="W56" s="106">
        <f t="shared" si="7"/>
        <v>9</v>
      </c>
      <c r="X56" s="370">
        <f t="shared" si="7"/>
        <v>3</v>
      </c>
    </row>
    <row r="57" spans="1:24" s="424" customFormat="1" ht="19.5" customHeight="1" thickBot="1">
      <c r="A57" s="547"/>
      <c r="B57" s="548"/>
      <c r="C57" s="548"/>
      <c r="D57" s="548"/>
      <c r="E57" s="548"/>
      <c r="F57" s="548"/>
      <c r="G57" s="548"/>
      <c r="H57" s="548"/>
      <c r="I57" s="548"/>
      <c r="J57" s="548"/>
      <c r="K57" s="548"/>
      <c r="L57" s="548"/>
      <c r="M57" s="548"/>
      <c r="N57" s="548"/>
      <c r="O57" s="548"/>
      <c r="P57" s="548"/>
      <c r="Q57" s="548"/>
      <c r="R57" s="548"/>
      <c r="S57" s="548"/>
      <c r="T57" s="548"/>
      <c r="U57" s="548"/>
      <c r="V57" s="548"/>
      <c r="W57" s="548"/>
      <c r="X57" s="549"/>
    </row>
    <row r="58" spans="1:24" s="156" customFormat="1" ht="30" customHeight="1" thickBot="1">
      <c r="A58" s="493" t="s">
        <v>227</v>
      </c>
      <c r="B58" s="494"/>
      <c r="C58" s="502"/>
      <c r="D58" s="502"/>
      <c r="E58" s="503"/>
      <c r="F58" s="504"/>
      <c r="G58" s="502"/>
      <c r="H58" s="503"/>
      <c r="I58" s="161"/>
      <c r="J58" s="155">
        <f aca="true" t="shared" si="8" ref="J58:X58">SUM(J21+J47+J50+J56)</f>
        <v>5040</v>
      </c>
      <c r="K58" s="155">
        <f t="shared" si="8"/>
        <v>168</v>
      </c>
      <c r="L58" s="155">
        <f t="shared" si="8"/>
        <v>556</v>
      </c>
      <c r="M58" s="106">
        <f t="shared" si="8"/>
        <v>128</v>
      </c>
      <c r="N58" s="106">
        <f t="shared" si="8"/>
        <v>424</v>
      </c>
      <c r="O58" s="106">
        <f t="shared" si="8"/>
        <v>4</v>
      </c>
      <c r="P58" s="371">
        <f t="shared" si="8"/>
        <v>4484</v>
      </c>
      <c r="Q58" s="155">
        <f t="shared" si="8"/>
        <v>20</v>
      </c>
      <c r="R58" s="106">
        <f t="shared" si="8"/>
        <v>25</v>
      </c>
      <c r="S58" s="106">
        <f t="shared" si="8"/>
        <v>25</v>
      </c>
      <c r="T58" s="106">
        <f t="shared" si="8"/>
        <v>20</v>
      </c>
      <c r="U58" s="106">
        <f t="shared" si="8"/>
        <v>18</v>
      </c>
      <c r="V58" s="106">
        <f t="shared" si="8"/>
        <v>24</v>
      </c>
      <c r="W58" s="106">
        <f t="shared" si="8"/>
        <v>24</v>
      </c>
      <c r="X58" s="370">
        <f t="shared" si="8"/>
        <v>12</v>
      </c>
    </row>
    <row r="59" spans="1:24" s="156" customFormat="1" ht="18" customHeight="1" thickBot="1">
      <c r="A59" s="499"/>
      <c r="B59" s="500"/>
      <c r="C59" s="500"/>
      <c r="D59" s="500"/>
      <c r="E59" s="500"/>
      <c r="F59" s="500"/>
      <c r="G59" s="500"/>
      <c r="H59" s="500"/>
      <c r="I59" s="500"/>
      <c r="J59" s="500"/>
      <c r="K59" s="500"/>
      <c r="L59" s="500"/>
      <c r="M59" s="500"/>
      <c r="N59" s="500"/>
      <c r="O59" s="500"/>
      <c r="P59" s="500"/>
      <c r="Q59" s="500"/>
      <c r="R59" s="500"/>
      <c r="S59" s="500"/>
      <c r="T59" s="500"/>
      <c r="U59" s="500"/>
      <c r="V59" s="500"/>
      <c r="W59" s="500"/>
      <c r="X59" s="501"/>
    </row>
    <row r="60" spans="1:24" s="424" customFormat="1" ht="25.5" customHeight="1" thickBot="1">
      <c r="A60" s="534" t="s">
        <v>193</v>
      </c>
      <c r="B60" s="535"/>
      <c r="C60" s="535"/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6"/>
    </row>
    <row r="61" spans="1:24" s="162" customFormat="1" ht="22.5" customHeight="1" thickBot="1">
      <c r="A61" s="468" t="s">
        <v>194</v>
      </c>
      <c r="B61" s="469"/>
      <c r="C61" s="469"/>
      <c r="D61" s="469"/>
      <c r="E61" s="469"/>
      <c r="F61" s="469"/>
      <c r="G61" s="469"/>
      <c r="H61" s="469"/>
      <c r="I61" s="469"/>
      <c r="J61" s="469"/>
      <c r="K61" s="469"/>
      <c r="L61" s="469"/>
      <c r="M61" s="469"/>
      <c r="N61" s="469"/>
      <c r="O61" s="469"/>
      <c r="P61" s="469"/>
      <c r="Q61" s="470"/>
      <c r="R61" s="470"/>
      <c r="S61" s="470"/>
      <c r="T61" s="470"/>
      <c r="U61" s="470"/>
      <c r="V61" s="470"/>
      <c r="W61" s="470"/>
      <c r="X61" s="471"/>
    </row>
    <row r="62" spans="1:24" s="95" customFormat="1" ht="22.5" customHeight="1">
      <c r="A62" s="426" t="s">
        <v>260</v>
      </c>
      <c r="B62" s="242" t="s">
        <v>261</v>
      </c>
      <c r="C62" s="243"/>
      <c r="D62" s="244"/>
      <c r="E62" s="245"/>
      <c r="F62" s="332">
        <v>2</v>
      </c>
      <c r="G62" s="325"/>
      <c r="H62" s="327"/>
      <c r="I62" s="239"/>
      <c r="J62" s="318">
        <v>150</v>
      </c>
      <c r="K62" s="316">
        <v>5</v>
      </c>
      <c r="L62" s="316">
        <v>20</v>
      </c>
      <c r="M62" s="118">
        <v>6</v>
      </c>
      <c r="N62" s="118">
        <v>14</v>
      </c>
      <c r="O62" s="118"/>
      <c r="P62" s="317">
        <f aca="true" t="shared" si="9" ref="P62:P67">J62-L62</f>
        <v>130</v>
      </c>
      <c r="Q62" s="240">
        <v>5</v>
      </c>
      <c r="R62" s="109"/>
      <c r="S62" s="109"/>
      <c r="T62" s="109"/>
      <c r="U62" s="109"/>
      <c r="V62" s="109"/>
      <c r="W62" s="109"/>
      <c r="X62" s="110"/>
    </row>
    <row r="63" spans="1:24" s="95" customFormat="1" ht="22.5" customHeight="1">
      <c r="A63" s="426" t="s">
        <v>262</v>
      </c>
      <c r="B63" s="231" t="s">
        <v>263</v>
      </c>
      <c r="C63" s="243"/>
      <c r="D63" s="244"/>
      <c r="E63" s="245"/>
      <c r="F63" s="332">
        <v>2</v>
      </c>
      <c r="G63" s="325"/>
      <c r="H63" s="327"/>
      <c r="I63" s="239"/>
      <c r="J63" s="318">
        <v>150</v>
      </c>
      <c r="K63" s="316">
        <v>5</v>
      </c>
      <c r="L63" s="316">
        <v>20</v>
      </c>
      <c r="M63" s="118">
        <v>6</v>
      </c>
      <c r="N63" s="118">
        <v>14</v>
      </c>
      <c r="O63" s="118"/>
      <c r="P63" s="317">
        <f t="shared" si="9"/>
        <v>130</v>
      </c>
      <c r="Q63" s="310"/>
      <c r="R63" s="319">
        <v>5</v>
      </c>
      <c r="S63" s="319"/>
      <c r="T63" s="319"/>
      <c r="U63" s="319"/>
      <c r="V63" s="319"/>
      <c r="W63" s="319"/>
      <c r="X63" s="308"/>
    </row>
    <row r="64" spans="1:24" s="95" customFormat="1" ht="22.5" customHeight="1">
      <c r="A64" s="426" t="s">
        <v>264</v>
      </c>
      <c r="B64" s="231" t="s">
        <v>265</v>
      </c>
      <c r="C64" s="243"/>
      <c r="D64" s="244"/>
      <c r="E64" s="245"/>
      <c r="F64" s="332">
        <v>2</v>
      </c>
      <c r="G64" s="325"/>
      <c r="H64" s="327"/>
      <c r="I64" s="239"/>
      <c r="J64" s="318">
        <v>150</v>
      </c>
      <c r="K64" s="316">
        <v>5</v>
      </c>
      <c r="L64" s="316">
        <v>20</v>
      </c>
      <c r="M64" s="118">
        <v>6</v>
      </c>
      <c r="N64" s="118">
        <v>14</v>
      </c>
      <c r="O64" s="118"/>
      <c r="P64" s="317">
        <f t="shared" si="9"/>
        <v>130</v>
      </c>
      <c r="Q64" s="310"/>
      <c r="R64" s="319">
        <v>5</v>
      </c>
      <c r="S64" s="319"/>
      <c r="T64" s="319"/>
      <c r="U64" s="319"/>
      <c r="V64" s="319"/>
      <c r="W64" s="319"/>
      <c r="X64" s="308"/>
    </row>
    <row r="65" spans="1:24" s="95" customFormat="1" ht="22.5" customHeight="1">
      <c r="A65" s="426" t="s">
        <v>266</v>
      </c>
      <c r="B65" s="231" t="s">
        <v>267</v>
      </c>
      <c r="C65" s="243"/>
      <c r="D65" s="244"/>
      <c r="E65" s="245"/>
      <c r="F65" s="332">
        <v>3</v>
      </c>
      <c r="G65" s="325"/>
      <c r="H65" s="327"/>
      <c r="I65" s="239"/>
      <c r="J65" s="318">
        <v>150</v>
      </c>
      <c r="K65" s="316">
        <v>5</v>
      </c>
      <c r="L65" s="316">
        <v>20</v>
      </c>
      <c r="M65" s="118">
        <v>6</v>
      </c>
      <c r="N65" s="118">
        <v>14</v>
      </c>
      <c r="O65" s="118"/>
      <c r="P65" s="317">
        <f t="shared" si="9"/>
        <v>130</v>
      </c>
      <c r="Q65" s="310"/>
      <c r="R65" s="319"/>
      <c r="S65" s="319">
        <v>5</v>
      </c>
      <c r="T65" s="319"/>
      <c r="U65" s="319"/>
      <c r="V65" s="319"/>
      <c r="W65" s="319"/>
      <c r="X65" s="308"/>
    </row>
    <row r="66" spans="1:24" s="95" customFormat="1" ht="22.5" customHeight="1">
      <c r="A66" s="426" t="s">
        <v>268</v>
      </c>
      <c r="B66" s="231" t="s">
        <v>269</v>
      </c>
      <c r="C66" s="243"/>
      <c r="D66" s="244"/>
      <c r="E66" s="245"/>
      <c r="F66" s="332">
        <v>4</v>
      </c>
      <c r="G66" s="325"/>
      <c r="H66" s="327"/>
      <c r="I66" s="239"/>
      <c r="J66" s="318">
        <v>150</v>
      </c>
      <c r="K66" s="316">
        <v>5</v>
      </c>
      <c r="L66" s="316">
        <v>20</v>
      </c>
      <c r="M66" s="118">
        <v>6</v>
      </c>
      <c r="N66" s="118">
        <v>14</v>
      </c>
      <c r="O66" s="118"/>
      <c r="P66" s="317">
        <f t="shared" si="9"/>
        <v>130</v>
      </c>
      <c r="Q66" s="310"/>
      <c r="R66" s="319"/>
      <c r="S66" s="319"/>
      <c r="T66" s="319">
        <v>5</v>
      </c>
      <c r="U66" s="319"/>
      <c r="V66" s="319"/>
      <c r="W66" s="319"/>
      <c r="X66" s="308"/>
    </row>
    <row r="67" spans="1:24" s="95" customFormat="1" ht="22.5" customHeight="1">
      <c r="A67" s="426" t="s">
        <v>270</v>
      </c>
      <c r="B67" s="231" t="s">
        <v>271</v>
      </c>
      <c r="C67" s="243"/>
      <c r="D67" s="244"/>
      <c r="E67" s="245"/>
      <c r="F67" s="332">
        <v>4</v>
      </c>
      <c r="G67" s="325"/>
      <c r="H67" s="327"/>
      <c r="I67" s="239"/>
      <c r="J67" s="318">
        <v>150</v>
      </c>
      <c r="K67" s="316">
        <v>5</v>
      </c>
      <c r="L67" s="316">
        <v>20</v>
      </c>
      <c r="M67" s="118">
        <v>6</v>
      </c>
      <c r="N67" s="118">
        <v>14</v>
      </c>
      <c r="O67" s="118"/>
      <c r="P67" s="317">
        <f t="shared" si="9"/>
        <v>130</v>
      </c>
      <c r="Q67" s="310"/>
      <c r="R67" s="319"/>
      <c r="S67" s="319"/>
      <c r="T67" s="319">
        <v>5</v>
      </c>
      <c r="U67" s="319"/>
      <c r="V67" s="319"/>
      <c r="W67" s="319"/>
      <c r="X67" s="308"/>
    </row>
    <row r="68" spans="1:24" s="156" customFormat="1" ht="30" customHeight="1" thickBot="1">
      <c r="A68" s="491" t="s">
        <v>232</v>
      </c>
      <c r="B68" s="492"/>
      <c r="C68" s="572"/>
      <c r="D68" s="572"/>
      <c r="E68" s="573"/>
      <c r="F68" s="571"/>
      <c r="G68" s="572"/>
      <c r="H68" s="573"/>
      <c r="I68" s="252"/>
      <c r="J68" s="253">
        <f aca="true" t="shared" si="10" ref="J68:X68">SUM(J62:J67)</f>
        <v>900</v>
      </c>
      <c r="K68" s="254">
        <f t="shared" si="10"/>
        <v>30</v>
      </c>
      <c r="L68" s="254">
        <f t="shared" si="10"/>
        <v>120</v>
      </c>
      <c r="M68" s="254">
        <f t="shared" si="10"/>
        <v>36</v>
      </c>
      <c r="N68" s="254">
        <f t="shared" si="10"/>
        <v>84</v>
      </c>
      <c r="O68" s="254">
        <f t="shared" si="10"/>
        <v>0</v>
      </c>
      <c r="P68" s="377">
        <f t="shared" si="10"/>
        <v>780</v>
      </c>
      <c r="Q68" s="253">
        <f t="shared" si="10"/>
        <v>5</v>
      </c>
      <c r="R68" s="254">
        <f t="shared" si="10"/>
        <v>10</v>
      </c>
      <c r="S68" s="254">
        <f t="shared" si="10"/>
        <v>5</v>
      </c>
      <c r="T68" s="254">
        <f t="shared" si="10"/>
        <v>10</v>
      </c>
      <c r="U68" s="254">
        <f t="shared" si="10"/>
        <v>0</v>
      </c>
      <c r="V68" s="254">
        <f t="shared" si="10"/>
        <v>0</v>
      </c>
      <c r="W68" s="254">
        <f t="shared" si="10"/>
        <v>0</v>
      </c>
      <c r="X68" s="378">
        <f t="shared" si="10"/>
        <v>0</v>
      </c>
    </row>
    <row r="69" spans="1:24" s="424" customFormat="1" ht="15" customHeight="1" thickBot="1">
      <c r="A69" s="540"/>
      <c r="B69" s="541"/>
      <c r="C69" s="541"/>
      <c r="D69" s="541"/>
      <c r="E69" s="541"/>
      <c r="F69" s="541"/>
      <c r="G69" s="541"/>
      <c r="H69" s="541"/>
      <c r="I69" s="541"/>
      <c r="J69" s="541"/>
      <c r="K69" s="541"/>
      <c r="L69" s="541"/>
      <c r="M69" s="541"/>
      <c r="N69" s="541"/>
      <c r="O69" s="541"/>
      <c r="P69" s="541"/>
      <c r="Q69" s="541"/>
      <c r="R69" s="541"/>
      <c r="S69" s="541"/>
      <c r="T69" s="541"/>
      <c r="U69" s="541"/>
      <c r="V69" s="541"/>
      <c r="W69" s="541"/>
      <c r="X69" s="602"/>
    </row>
    <row r="70" spans="1:24" s="162" customFormat="1" ht="21" customHeight="1">
      <c r="A70" s="468" t="s">
        <v>195</v>
      </c>
      <c r="B70" s="469"/>
      <c r="C70" s="469"/>
      <c r="D70" s="469"/>
      <c r="E70" s="469"/>
      <c r="F70" s="469"/>
      <c r="G70" s="469"/>
      <c r="H70" s="469"/>
      <c r="I70" s="469"/>
      <c r="J70" s="469"/>
      <c r="K70" s="469"/>
      <c r="L70" s="469"/>
      <c r="M70" s="469"/>
      <c r="N70" s="469"/>
      <c r="O70" s="469"/>
      <c r="P70" s="469"/>
      <c r="Q70" s="469"/>
      <c r="R70" s="469"/>
      <c r="S70" s="469"/>
      <c r="T70" s="469"/>
      <c r="U70" s="469"/>
      <c r="V70" s="469"/>
      <c r="W70" s="469"/>
      <c r="X70" s="576"/>
    </row>
    <row r="71" spans="1:24" ht="18" customHeight="1">
      <c r="A71" s="427" t="s">
        <v>204</v>
      </c>
      <c r="B71" s="305" t="s">
        <v>277</v>
      </c>
      <c r="C71" s="330"/>
      <c r="D71" s="325"/>
      <c r="E71" s="327"/>
      <c r="F71" s="332"/>
      <c r="G71" s="325">
        <v>8</v>
      </c>
      <c r="H71" s="327"/>
      <c r="I71" s="329"/>
      <c r="J71" s="318">
        <f aca="true" t="shared" si="11" ref="J71:J77">K71*30</f>
        <v>180</v>
      </c>
      <c r="K71" s="316">
        <f aca="true" t="shared" si="12" ref="K71:K77">SUM(Q71:X71)</f>
        <v>6</v>
      </c>
      <c r="L71" s="316">
        <v>24</v>
      </c>
      <c r="M71" s="316"/>
      <c r="N71" s="316">
        <v>24</v>
      </c>
      <c r="O71" s="316"/>
      <c r="P71" s="317">
        <f aca="true" t="shared" si="13" ref="P71:P77">J71-L71</f>
        <v>156</v>
      </c>
      <c r="Q71" s="318"/>
      <c r="R71" s="316"/>
      <c r="S71" s="316"/>
      <c r="T71" s="316" t="s">
        <v>236</v>
      </c>
      <c r="U71" s="316"/>
      <c r="V71" s="316"/>
      <c r="W71" s="316"/>
      <c r="X71" s="317">
        <v>6</v>
      </c>
    </row>
    <row r="72" spans="1:24" ht="18" customHeight="1">
      <c r="A72" s="427" t="s">
        <v>205</v>
      </c>
      <c r="B72" s="305" t="s">
        <v>276</v>
      </c>
      <c r="C72" s="330"/>
      <c r="D72" s="325"/>
      <c r="E72" s="327"/>
      <c r="F72" s="332"/>
      <c r="G72" s="325">
        <v>5</v>
      </c>
      <c r="H72" s="327"/>
      <c r="I72" s="329"/>
      <c r="J72" s="318">
        <f t="shared" si="11"/>
        <v>180</v>
      </c>
      <c r="K72" s="316">
        <f t="shared" si="12"/>
        <v>6</v>
      </c>
      <c r="L72" s="316">
        <v>24</v>
      </c>
      <c r="M72" s="316"/>
      <c r="N72" s="316">
        <v>24</v>
      </c>
      <c r="O72" s="316"/>
      <c r="P72" s="317">
        <f t="shared" si="13"/>
        <v>156</v>
      </c>
      <c r="Q72" s="318"/>
      <c r="R72" s="316"/>
      <c r="S72" s="316"/>
      <c r="T72" s="316"/>
      <c r="U72" s="316">
        <v>6</v>
      </c>
      <c r="V72" s="316"/>
      <c r="W72" s="316"/>
      <c r="X72" s="317"/>
    </row>
    <row r="73" spans="1:24" ht="18" customHeight="1">
      <c r="A73" s="427" t="s">
        <v>206</v>
      </c>
      <c r="B73" s="305" t="s">
        <v>278</v>
      </c>
      <c r="C73" s="320"/>
      <c r="D73" s="321"/>
      <c r="E73" s="322"/>
      <c r="F73" s="323"/>
      <c r="G73" s="321">
        <v>5</v>
      </c>
      <c r="H73" s="322"/>
      <c r="I73" s="324"/>
      <c r="J73" s="318">
        <f t="shared" si="11"/>
        <v>180</v>
      </c>
      <c r="K73" s="316">
        <f t="shared" si="12"/>
        <v>6</v>
      </c>
      <c r="L73" s="316">
        <v>24</v>
      </c>
      <c r="M73" s="316"/>
      <c r="N73" s="316">
        <v>24</v>
      </c>
      <c r="O73" s="316"/>
      <c r="P73" s="317">
        <f t="shared" si="13"/>
        <v>156</v>
      </c>
      <c r="Q73" s="318"/>
      <c r="R73" s="316"/>
      <c r="S73" s="316"/>
      <c r="T73" s="316"/>
      <c r="U73" s="316">
        <v>6</v>
      </c>
      <c r="V73" s="316"/>
      <c r="W73" s="316"/>
      <c r="X73" s="317"/>
    </row>
    <row r="74" spans="1:24" ht="18" customHeight="1">
      <c r="A74" s="427" t="s">
        <v>207</v>
      </c>
      <c r="B74" s="305" t="s">
        <v>279</v>
      </c>
      <c r="C74" s="320"/>
      <c r="D74" s="321"/>
      <c r="E74" s="322"/>
      <c r="F74" s="323"/>
      <c r="G74" s="321">
        <v>7</v>
      </c>
      <c r="H74" s="322"/>
      <c r="I74" s="324"/>
      <c r="J74" s="318">
        <f t="shared" si="11"/>
        <v>180</v>
      </c>
      <c r="K74" s="316">
        <f t="shared" si="12"/>
        <v>6</v>
      </c>
      <c r="L74" s="316">
        <v>24</v>
      </c>
      <c r="M74" s="316">
        <v>6</v>
      </c>
      <c r="N74" s="316">
        <v>18</v>
      </c>
      <c r="O74" s="316"/>
      <c r="P74" s="317">
        <f t="shared" si="13"/>
        <v>156</v>
      </c>
      <c r="Q74" s="318"/>
      <c r="R74" s="316"/>
      <c r="S74" s="316"/>
      <c r="T74" s="316"/>
      <c r="U74" s="316"/>
      <c r="V74" s="316"/>
      <c r="W74" s="316">
        <v>6</v>
      </c>
      <c r="X74" s="317"/>
    </row>
    <row r="75" spans="1:24" ht="18" customHeight="1">
      <c r="A75" s="427" t="s">
        <v>208</v>
      </c>
      <c r="B75" s="305" t="s">
        <v>280</v>
      </c>
      <c r="C75" s="320"/>
      <c r="D75" s="321"/>
      <c r="E75" s="322"/>
      <c r="F75" s="323"/>
      <c r="G75" s="321">
        <v>8</v>
      </c>
      <c r="H75" s="322"/>
      <c r="I75" s="324"/>
      <c r="J75" s="318">
        <f t="shared" si="11"/>
        <v>180</v>
      </c>
      <c r="K75" s="316">
        <f t="shared" si="12"/>
        <v>6</v>
      </c>
      <c r="L75" s="316">
        <v>24</v>
      </c>
      <c r="M75" s="316">
        <v>6</v>
      </c>
      <c r="N75" s="316">
        <v>18</v>
      </c>
      <c r="O75" s="316"/>
      <c r="P75" s="317">
        <f t="shared" si="13"/>
        <v>156</v>
      </c>
      <c r="Q75" s="318"/>
      <c r="R75" s="316"/>
      <c r="S75" s="316"/>
      <c r="T75" s="316"/>
      <c r="U75" s="316"/>
      <c r="V75" s="316"/>
      <c r="W75" s="316"/>
      <c r="X75" s="317">
        <v>6</v>
      </c>
    </row>
    <row r="76" spans="1:24" ht="18" customHeight="1">
      <c r="A76" s="427" t="s">
        <v>209</v>
      </c>
      <c r="B76" s="305" t="s">
        <v>281</v>
      </c>
      <c r="C76" s="330"/>
      <c r="D76" s="325"/>
      <c r="E76" s="327"/>
      <c r="F76" s="332"/>
      <c r="G76" s="325">
        <v>6</v>
      </c>
      <c r="H76" s="327"/>
      <c r="I76" s="329"/>
      <c r="J76" s="318">
        <f t="shared" si="11"/>
        <v>180</v>
      </c>
      <c r="K76" s="316">
        <f t="shared" si="12"/>
        <v>6</v>
      </c>
      <c r="L76" s="316">
        <v>24</v>
      </c>
      <c r="M76" s="316">
        <v>6</v>
      </c>
      <c r="N76" s="316">
        <v>18</v>
      </c>
      <c r="O76" s="316"/>
      <c r="P76" s="317">
        <f t="shared" si="13"/>
        <v>156</v>
      </c>
      <c r="Q76" s="318"/>
      <c r="R76" s="316"/>
      <c r="S76" s="316"/>
      <c r="T76" s="316"/>
      <c r="U76" s="316"/>
      <c r="V76" s="316">
        <v>6</v>
      </c>
      <c r="W76" s="316"/>
      <c r="X76" s="317"/>
    </row>
    <row r="77" spans="1:24" ht="21.75" customHeight="1" thickBot="1">
      <c r="A77" s="427" t="s">
        <v>210</v>
      </c>
      <c r="B77" s="305" t="s">
        <v>282</v>
      </c>
      <c r="C77" s="320"/>
      <c r="D77" s="321"/>
      <c r="E77" s="322"/>
      <c r="F77" s="323"/>
      <c r="G77" s="321">
        <v>8</v>
      </c>
      <c r="H77" s="322"/>
      <c r="I77" s="324"/>
      <c r="J77" s="318">
        <f t="shared" si="11"/>
        <v>180</v>
      </c>
      <c r="K77" s="316">
        <f t="shared" si="12"/>
        <v>6</v>
      </c>
      <c r="L77" s="316">
        <v>24</v>
      </c>
      <c r="M77" s="316">
        <v>6</v>
      </c>
      <c r="N77" s="316">
        <v>18</v>
      </c>
      <c r="O77" s="316"/>
      <c r="P77" s="317">
        <f t="shared" si="13"/>
        <v>156</v>
      </c>
      <c r="Q77" s="318"/>
      <c r="R77" s="316"/>
      <c r="S77" s="316"/>
      <c r="T77" s="316"/>
      <c r="U77" s="316"/>
      <c r="V77" s="316"/>
      <c r="W77" s="316"/>
      <c r="X77" s="317">
        <v>6</v>
      </c>
    </row>
    <row r="78" spans="1:24" s="156" customFormat="1" ht="22.5" customHeight="1" thickBot="1">
      <c r="A78" s="493" t="s">
        <v>233</v>
      </c>
      <c r="B78" s="494"/>
      <c r="C78" s="560"/>
      <c r="D78" s="502"/>
      <c r="E78" s="503"/>
      <c r="F78" s="504"/>
      <c r="G78" s="502"/>
      <c r="H78" s="503"/>
      <c r="I78" s="161"/>
      <c r="J78" s="155">
        <f aca="true" t="shared" si="14" ref="J78:X78">SUM(J71:J77)</f>
        <v>1260</v>
      </c>
      <c r="K78" s="106">
        <f t="shared" si="14"/>
        <v>42</v>
      </c>
      <c r="L78" s="106">
        <f t="shared" si="14"/>
        <v>168</v>
      </c>
      <c r="M78" s="106">
        <f t="shared" si="14"/>
        <v>24</v>
      </c>
      <c r="N78" s="106">
        <f t="shared" si="14"/>
        <v>144</v>
      </c>
      <c r="O78" s="106">
        <f t="shared" si="14"/>
        <v>0</v>
      </c>
      <c r="P78" s="107">
        <f t="shared" si="14"/>
        <v>1092</v>
      </c>
      <c r="Q78" s="155">
        <f t="shared" si="14"/>
        <v>0</v>
      </c>
      <c r="R78" s="106">
        <f t="shared" si="14"/>
        <v>0</v>
      </c>
      <c r="S78" s="106">
        <f t="shared" si="14"/>
        <v>0</v>
      </c>
      <c r="T78" s="106">
        <f t="shared" si="14"/>
        <v>0</v>
      </c>
      <c r="U78" s="106">
        <f t="shared" si="14"/>
        <v>12</v>
      </c>
      <c r="V78" s="106">
        <f t="shared" si="14"/>
        <v>6</v>
      </c>
      <c r="W78" s="106">
        <f t="shared" si="14"/>
        <v>6</v>
      </c>
      <c r="X78" s="107">
        <f t="shared" si="14"/>
        <v>18</v>
      </c>
    </row>
    <row r="79" spans="1:24" ht="5.25" customHeight="1" thickBot="1">
      <c r="A79" s="556"/>
      <c r="B79" s="557"/>
      <c r="C79" s="557"/>
      <c r="D79" s="557"/>
      <c r="E79" s="557"/>
      <c r="F79" s="557"/>
      <c r="G79" s="557"/>
      <c r="H79" s="557"/>
      <c r="I79" s="557"/>
      <c r="J79" s="557"/>
      <c r="K79" s="557"/>
      <c r="L79" s="557"/>
      <c r="M79" s="557"/>
      <c r="N79" s="557"/>
      <c r="O79" s="557"/>
      <c r="P79" s="557"/>
      <c r="Q79" s="557"/>
      <c r="R79" s="557"/>
      <c r="S79" s="557"/>
      <c r="T79" s="557"/>
      <c r="U79" s="557"/>
      <c r="V79" s="557"/>
      <c r="W79" s="557"/>
      <c r="X79" s="558"/>
    </row>
    <row r="80" spans="1:24" s="156" customFormat="1" ht="30" customHeight="1" thickBot="1">
      <c r="A80" s="493" t="s">
        <v>234</v>
      </c>
      <c r="B80" s="494"/>
      <c r="C80" s="502"/>
      <c r="D80" s="502"/>
      <c r="E80" s="503"/>
      <c r="F80" s="504"/>
      <c r="G80" s="502"/>
      <c r="H80" s="503"/>
      <c r="I80" s="161"/>
      <c r="J80" s="155">
        <f aca="true" t="shared" si="15" ref="J80:X80">SUM(J68+J78)</f>
        <v>2160</v>
      </c>
      <c r="K80" s="155">
        <f t="shared" si="15"/>
        <v>72</v>
      </c>
      <c r="L80" s="106">
        <f t="shared" si="15"/>
        <v>288</v>
      </c>
      <c r="M80" s="106">
        <f t="shared" si="15"/>
        <v>60</v>
      </c>
      <c r="N80" s="106">
        <f t="shared" si="15"/>
        <v>228</v>
      </c>
      <c r="O80" s="106">
        <f t="shared" si="15"/>
        <v>0</v>
      </c>
      <c r="P80" s="371">
        <f t="shared" si="15"/>
        <v>1872</v>
      </c>
      <c r="Q80" s="155">
        <f t="shared" si="15"/>
        <v>5</v>
      </c>
      <c r="R80" s="106">
        <f t="shared" si="15"/>
        <v>10</v>
      </c>
      <c r="S80" s="106">
        <f t="shared" si="15"/>
        <v>5</v>
      </c>
      <c r="T80" s="106">
        <f t="shared" si="15"/>
        <v>10</v>
      </c>
      <c r="U80" s="106">
        <f t="shared" si="15"/>
        <v>12</v>
      </c>
      <c r="V80" s="106">
        <f t="shared" si="15"/>
        <v>6</v>
      </c>
      <c r="W80" s="106">
        <f t="shared" si="15"/>
        <v>6</v>
      </c>
      <c r="X80" s="370">
        <f t="shared" si="15"/>
        <v>18</v>
      </c>
    </row>
    <row r="81" spans="1:24" s="424" customFormat="1" ht="19.5" customHeight="1" thickBot="1">
      <c r="A81" s="547"/>
      <c r="B81" s="548"/>
      <c r="C81" s="548"/>
      <c r="D81" s="548"/>
      <c r="E81" s="548"/>
      <c r="F81" s="548"/>
      <c r="G81" s="548"/>
      <c r="H81" s="548"/>
      <c r="I81" s="548"/>
      <c r="J81" s="548"/>
      <c r="K81" s="548"/>
      <c r="L81" s="548"/>
      <c r="M81" s="548"/>
      <c r="N81" s="548"/>
      <c r="O81" s="548"/>
      <c r="P81" s="548"/>
      <c r="Q81" s="548"/>
      <c r="R81" s="548"/>
      <c r="S81" s="548"/>
      <c r="T81" s="548"/>
      <c r="U81" s="548"/>
      <c r="V81" s="548"/>
      <c r="W81" s="548"/>
      <c r="X81" s="549"/>
    </row>
    <row r="82" spans="1:24" s="162" customFormat="1" ht="34.5" customHeight="1" thickBot="1">
      <c r="A82" s="575" t="s">
        <v>235</v>
      </c>
      <c r="B82" s="575"/>
      <c r="C82" s="559">
        <f>COUNTA(C13:E20,C24:E46)</f>
        <v>14</v>
      </c>
      <c r="D82" s="559"/>
      <c r="E82" s="559"/>
      <c r="F82" s="499">
        <f>COUNTA(F13:H20,F24:H46,F52:H55,F62:H67,F71:H77)</f>
        <v>43</v>
      </c>
      <c r="G82" s="500"/>
      <c r="H82" s="501"/>
      <c r="I82" s="373">
        <f>COUNTA(I49)</f>
        <v>0</v>
      </c>
      <c r="J82" s="373">
        <f aca="true" t="shared" si="16" ref="J82:X82">J58+J80</f>
        <v>7200</v>
      </c>
      <c r="K82" s="155">
        <f t="shared" si="16"/>
        <v>240</v>
      </c>
      <c r="L82" s="106">
        <f t="shared" si="16"/>
        <v>844</v>
      </c>
      <c r="M82" s="106">
        <f t="shared" si="16"/>
        <v>188</v>
      </c>
      <c r="N82" s="106">
        <f t="shared" si="16"/>
        <v>652</v>
      </c>
      <c r="O82" s="106">
        <f t="shared" si="16"/>
        <v>4</v>
      </c>
      <c r="P82" s="370">
        <f t="shared" si="16"/>
        <v>6356</v>
      </c>
      <c r="Q82" s="155">
        <f t="shared" si="16"/>
        <v>25</v>
      </c>
      <c r="R82" s="106">
        <f t="shared" si="16"/>
        <v>35</v>
      </c>
      <c r="S82" s="106">
        <f t="shared" si="16"/>
        <v>30</v>
      </c>
      <c r="T82" s="106">
        <f t="shared" si="16"/>
        <v>30</v>
      </c>
      <c r="U82" s="106">
        <f t="shared" si="16"/>
        <v>30</v>
      </c>
      <c r="V82" s="106">
        <f t="shared" si="16"/>
        <v>30</v>
      </c>
      <c r="W82" s="106">
        <f t="shared" si="16"/>
        <v>30</v>
      </c>
      <c r="X82" s="370">
        <f t="shared" si="16"/>
        <v>30</v>
      </c>
    </row>
    <row r="83" spans="1:24" ht="19.5" customHeight="1" thickBot="1">
      <c r="A83" s="574"/>
      <c r="B83" s="574"/>
      <c r="C83" s="574"/>
      <c r="D83" s="574"/>
      <c r="E83" s="574"/>
      <c r="F83" s="574"/>
      <c r="G83" s="574"/>
      <c r="H83" s="574"/>
      <c r="I83" s="574"/>
      <c r="J83" s="574"/>
      <c r="K83" s="163"/>
      <c r="L83" s="164"/>
      <c r="M83" s="164"/>
      <c r="N83" s="164"/>
      <c r="O83" s="164"/>
      <c r="P83" s="164"/>
      <c r="Q83" s="111"/>
      <c r="R83" s="111"/>
      <c r="S83" s="111"/>
      <c r="T83" s="111"/>
      <c r="U83" s="111"/>
      <c r="V83" s="111"/>
      <c r="W83" s="111"/>
      <c r="X83" s="111"/>
    </row>
    <row r="84" spans="1:25" ht="30" customHeight="1" thickBot="1">
      <c r="A84" s="567"/>
      <c r="B84" s="567"/>
      <c r="C84" s="563"/>
      <c r="D84" s="563"/>
      <c r="E84" s="563"/>
      <c r="F84" s="563"/>
      <c r="G84" s="563"/>
      <c r="H84" s="563"/>
      <c r="I84" s="374"/>
      <c r="J84" s="165"/>
      <c r="K84" s="166"/>
      <c r="L84" s="564" t="s">
        <v>104</v>
      </c>
      <c r="M84" s="553" t="s">
        <v>144</v>
      </c>
      <c r="N84" s="554"/>
      <c r="O84" s="554"/>
      <c r="P84" s="555"/>
      <c r="Q84" s="167">
        <f>COUNTIF(C13:E20,1)+COUNTIF(C24:E46,1)</f>
        <v>2</v>
      </c>
      <c r="R84" s="167">
        <f>COUNTIF(C13:E20,2)+COUNTIF(C24:E46,2)</f>
        <v>2</v>
      </c>
      <c r="S84" s="167">
        <f>COUNTIF(C13:E20,3)+COUNTIF(C24:E46,3)</f>
        <v>2</v>
      </c>
      <c r="T84" s="167">
        <f>COUNTIF(C13:E20,4)+COUNTIF(C24:E46,4)</f>
        <v>1</v>
      </c>
      <c r="U84" s="167">
        <f>COUNTIF(C13:E20,5)+COUNTIF(C24:E46,5)</f>
        <v>1</v>
      </c>
      <c r="V84" s="167">
        <f>COUNTIF(C13:E20,6)+COUNTIF(C24:E46,6)</f>
        <v>2</v>
      </c>
      <c r="W84" s="167">
        <f>COUNTIF(C13:E20,7)+COUNTIF(C24:E46,7)</f>
        <v>1</v>
      </c>
      <c r="X84" s="167">
        <f>COUNTIF(C13:E20,8)+COUNTIF(C24:E46,8)</f>
        <v>2</v>
      </c>
      <c r="Y84" s="126">
        <f>SUM(Q84:X84)</f>
        <v>13</v>
      </c>
    </row>
    <row r="85" spans="1:25" ht="30" customHeight="1" thickBot="1">
      <c r="A85" s="567"/>
      <c r="B85" s="567"/>
      <c r="C85" s="563"/>
      <c r="D85" s="563"/>
      <c r="E85" s="563"/>
      <c r="F85" s="563"/>
      <c r="G85" s="563"/>
      <c r="H85" s="563"/>
      <c r="I85" s="374"/>
      <c r="J85" s="165"/>
      <c r="K85" s="166"/>
      <c r="L85" s="565"/>
      <c r="M85" s="553" t="s">
        <v>145</v>
      </c>
      <c r="N85" s="554"/>
      <c r="O85" s="554"/>
      <c r="P85" s="555"/>
      <c r="Q85" s="167">
        <f>COUNTIF(F13:H20,1)+COUNTIF(F24:H46,1)+COUNTIF(F62:H67,1)+COUNTIF(F71:H77,1)</f>
        <v>4</v>
      </c>
      <c r="R85" s="167">
        <f>COUNTIF(F13:H20,2)+COUNTIF(F24:H46,2)+COUNTIF(F62:H67,2)+COUNTIF(F71:H77,2)</f>
        <v>7</v>
      </c>
      <c r="S85" s="167">
        <f>COUNTIF(F13:H20,3)+COUNTIF(F24:H46,3)+COUNTIF(F62:H67,3)+COUNTIF(F71:H77,3)</f>
        <v>7</v>
      </c>
      <c r="T85" s="167">
        <f>COUNTIF(F13:H20,4)+COUNTIF(F24:H46,4)+COUNTIF(F62:H67,4)+COUNTIF(F71:H77,4)</f>
        <v>5</v>
      </c>
      <c r="U85" s="167">
        <f>COUNTIF(F13:H20,5)+COUNTIF(F24:H46,5)+COUNTIF(F62:H67,5)+COUNTIF(F71:H77,5)</f>
        <v>3</v>
      </c>
      <c r="V85" s="167">
        <f>COUNTIF(F13:H20,6)+COUNTIF(F24:H46,6)+COUNTIF(F62:H67,6)+COUNTIF(F71:H77,6)</f>
        <v>4</v>
      </c>
      <c r="W85" s="167">
        <f>COUNTIF(F13:H20,7)+COUNTIF(F24:H46,7)+COUNTIF(F62:H67,7)+COUNTIF(F71:H77,7)</f>
        <v>4</v>
      </c>
      <c r="X85" s="167">
        <f>COUNTIF(F13:H20,8)+COUNTIF(F24:H46,8)+COUNTIF(F62:H67,8)+COUNTIF(F71:H77,8)</f>
        <v>5</v>
      </c>
      <c r="Y85" s="126">
        <f>SUM(Q85:X85)</f>
        <v>39</v>
      </c>
    </row>
    <row r="86" spans="1:24" ht="30" customHeight="1" thickBot="1">
      <c r="A86" s="567"/>
      <c r="B86" s="567"/>
      <c r="C86" s="563"/>
      <c r="D86" s="563"/>
      <c r="E86" s="563"/>
      <c r="F86" s="563"/>
      <c r="G86" s="563"/>
      <c r="H86" s="563"/>
      <c r="I86" s="374"/>
      <c r="J86" s="165"/>
      <c r="K86" s="166"/>
      <c r="L86" s="565"/>
      <c r="M86" s="553" t="s">
        <v>146</v>
      </c>
      <c r="N86" s="554"/>
      <c r="O86" s="554"/>
      <c r="P86" s="555"/>
      <c r="Q86" s="256">
        <v>0</v>
      </c>
      <c r="R86" s="168">
        <v>0</v>
      </c>
      <c r="S86" s="168">
        <v>0</v>
      </c>
      <c r="T86" s="168">
        <v>0</v>
      </c>
      <c r="U86" s="168">
        <f>COUNTIF(I49,5)</f>
        <v>0</v>
      </c>
      <c r="V86" s="168">
        <v>0</v>
      </c>
      <c r="W86" s="112">
        <v>0</v>
      </c>
      <c r="X86" s="112">
        <v>0</v>
      </c>
    </row>
    <row r="87" spans="1:24" ht="30" customHeight="1" thickBot="1">
      <c r="A87" s="567"/>
      <c r="B87" s="567"/>
      <c r="C87" s="563"/>
      <c r="D87" s="563"/>
      <c r="E87" s="563"/>
      <c r="F87" s="563"/>
      <c r="G87" s="563"/>
      <c r="H87" s="563"/>
      <c r="I87" s="374"/>
      <c r="J87" s="165"/>
      <c r="K87" s="166"/>
      <c r="L87" s="565"/>
      <c r="M87" s="553" t="s">
        <v>147</v>
      </c>
      <c r="N87" s="554"/>
      <c r="O87" s="554"/>
      <c r="P87" s="555"/>
      <c r="Q87" s="256">
        <v>0</v>
      </c>
      <c r="R87" s="168">
        <v>0</v>
      </c>
      <c r="S87" s="168">
        <v>0</v>
      </c>
      <c r="T87" s="168">
        <f>COUNTIF($F$52:$H$55,4)</f>
        <v>1</v>
      </c>
      <c r="U87" s="168">
        <v>0</v>
      </c>
      <c r="V87" s="168">
        <f>COUNTIF($F$52:$H$55,6)</f>
        <v>1</v>
      </c>
      <c r="W87" s="168">
        <f>COUNTIF($F$52:$H$55,7)</f>
        <v>1</v>
      </c>
      <c r="X87" s="112">
        <v>0</v>
      </c>
    </row>
    <row r="88" spans="1:24" ht="30" customHeight="1" thickBot="1">
      <c r="A88" s="567"/>
      <c r="B88" s="567"/>
      <c r="C88" s="563"/>
      <c r="D88" s="563"/>
      <c r="E88" s="563"/>
      <c r="F88" s="563"/>
      <c r="G88" s="563"/>
      <c r="H88" s="563"/>
      <c r="I88" s="374"/>
      <c r="J88" s="165"/>
      <c r="K88" s="166"/>
      <c r="L88" s="566"/>
      <c r="M88" s="568" t="s">
        <v>165</v>
      </c>
      <c r="N88" s="569"/>
      <c r="O88" s="569"/>
      <c r="P88" s="570"/>
      <c r="Q88" s="428">
        <f>SUM(Q84:Q87)</f>
        <v>6</v>
      </c>
      <c r="R88" s="428">
        <f aca="true" t="shared" si="17" ref="R88:X88">SUM(R84:R87)</f>
        <v>9</v>
      </c>
      <c r="S88" s="428">
        <f t="shared" si="17"/>
        <v>9</v>
      </c>
      <c r="T88" s="428">
        <f>SUM(T84:T87)</f>
        <v>7</v>
      </c>
      <c r="U88" s="428">
        <f t="shared" si="17"/>
        <v>4</v>
      </c>
      <c r="V88" s="428">
        <f t="shared" si="17"/>
        <v>7</v>
      </c>
      <c r="W88" s="428">
        <f t="shared" si="17"/>
        <v>6</v>
      </c>
      <c r="X88" s="428">
        <f t="shared" si="17"/>
        <v>7</v>
      </c>
    </row>
    <row r="89" spans="1:23" s="113" customFormat="1" ht="30" customHeight="1" thickBot="1">
      <c r="A89" s="584" t="s">
        <v>55</v>
      </c>
      <c r="B89" s="584"/>
      <c r="C89" s="584"/>
      <c r="D89" s="170"/>
      <c r="E89" s="171"/>
      <c r="F89" s="171"/>
      <c r="G89" s="171"/>
      <c r="H89" s="172"/>
      <c r="I89" s="173"/>
      <c r="J89" s="173"/>
      <c r="K89" s="174"/>
      <c r="L89" s="173"/>
      <c r="M89" s="175"/>
      <c r="N89" s="175"/>
      <c r="O89" s="201" t="s">
        <v>56</v>
      </c>
      <c r="P89" s="201"/>
      <c r="Q89" s="201"/>
      <c r="R89" s="201"/>
      <c r="S89" s="200"/>
      <c r="T89" s="200"/>
      <c r="U89" s="257"/>
      <c r="V89" s="257"/>
      <c r="W89" s="257"/>
    </row>
    <row r="90" spans="1:24" s="113" customFormat="1" ht="30" customHeight="1">
      <c r="A90" s="585" t="s">
        <v>57</v>
      </c>
      <c r="B90" s="599" t="s">
        <v>162</v>
      </c>
      <c r="C90" s="621" t="s">
        <v>60</v>
      </c>
      <c r="D90" s="622"/>
      <c r="E90" s="622"/>
      <c r="F90" s="622"/>
      <c r="G90" s="622"/>
      <c r="H90" s="622"/>
      <c r="I90" s="622"/>
      <c r="J90" s="622"/>
      <c r="K90" s="623"/>
      <c r="L90" s="173"/>
      <c r="M90" s="176"/>
      <c r="N90" s="176"/>
      <c r="O90" s="606" t="s">
        <v>61</v>
      </c>
      <c r="P90" s="607"/>
      <c r="Q90" s="612" t="s">
        <v>62</v>
      </c>
      <c r="R90" s="613"/>
      <c r="S90" s="613"/>
      <c r="T90" s="613"/>
      <c r="U90" s="613"/>
      <c r="V90" s="614"/>
      <c r="W90" s="661" t="s">
        <v>59</v>
      </c>
      <c r="X90" s="662"/>
    </row>
    <row r="91" spans="1:24" s="113" customFormat="1" ht="29.25" customHeight="1">
      <c r="A91" s="586"/>
      <c r="B91" s="600"/>
      <c r="C91" s="587" t="s">
        <v>150</v>
      </c>
      <c r="D91" s="588"/>
      <c r="E91" s="588"/>
      <c r="F91" s="589"/>
      <c r="G91" s="587" t="s">
        <v>63</v>
      </c>
      <c r="H91" s="588"/>
      <c r="I91" s="589"/>
      <c r="J91" s="624" t="s">
        <v>64</v>
      </c>
      <c r="K91" s="625"/>
      <c r="L91" s="173"/>
      <c r="M91" s="176"/>
      <c r="N91" s="176"/>
      <c r="O91" s="608"/>
      <c r="P91" s="609"/>
      <c r="Q91" s="615"/>
      <c r="R91" s="616"/>
      <c r="S91" s="616"/>
      <c r="T91" s="616"/>
      <c r="U91" s="616"/>
      <c r="V91" s="617"/>
      <c r="W91" s="663"/>
      <c r="X91" s="664"/>
    </row>
    <row r="92" spans="1:24" s="113" customFormat="1" ht="21.75" customHeight="1">
      <c r="A92" s="586"/>
      <c r="B92" s="601"/>
      <c r="C92" s="590"/>
      <c r="D92" s="591"/>
      <c r="E92" s="591"/>
      <c r="F92" s="592"/>
      <c r="G92" s="590"/>
      <c r="H92" s="591"/>
      <c r="I92" s="592"/>
      <c r="J92" s="624"/>
      <c r="K92" s="625"/>
      <c r="L92" s="173"/>
      <c r="M92" s="176"/>
      <c r="N92" s="176"/>
      <c r="O92" s="610"/>
      <c r="P92" s="611"/>
      <c r="Q92" s="618"/>
      <c r="R92" s="619"/>
      <c r="S92" s="619"/>
      <c r="T92" s="619"/>
      <c r="U92" s="619"/>
      <c r="V92" s="620"/>
      <c r="W92" s="665"/>
      <c r="X92" s="666"/>
    </row>
    <row r="93" spans="1:24" s="113" customFormat="1" ht="24.75" customHeight="1">
      <c r="A93" s="177">
        <v>1</v>
      </c>
      <c r="B93" s="178" t="s">
        <v>163</v>
      </c>
      <c r="C93" s="593"/>
      <c r="D93" s="594"/>
      <c r="E93" s="594"/>
      <c r="F93" s="595"/>
      <c r="G93" s="593"/>
      <c r="H93" s="594"/>
      <c r="I93" s="595"/>
      <c r="J93" s="626"/>
      <c r="K93" s="627"/>
      <c r="L93" s="173"/>
      <c r="M93" s="179"/>
      <c r="N93" s="179"/>
      <c r="O93" s="628" t="s">
        <v>149</v>
      </c>
      <c r="P93" s="629"/>
      <c r="Q93" s="634" t="s">
        <v>148</v>
      </c>
      <c r="R93" s="635"/>
      <c r="S93" s="635"/>
      <c r="T93" s="635"/>
      <c r="U93" s="635"/>
      <c r="V93" s="636"/>
      <c r="W93" s="648">
        <v>8</v>
      </c>
      <c r="X93" s="649"/>
    </row>
    <row r="94" spans="1:24" s="113" customFormat="1" ht="24.75" customHeight="1">
      <c r="A94" s="306">
        <v>2</v>
      </c>
      <c r="B94" s="307" t="s">
        <v>164</v>
      </c>
      <c r="C94" s="596"/>
      <c r="D94" s="597"/>
      <c r="E94" s="597"/>
      <c r="F94" s="598"/>
      <c r="G94" s="596"/>
      <c r="H94" s="597"/>
      <c r="I94" s="598"/>
      <c r="J94" s="582"/>
      <c r="K94" s="583"/>
      <c r="L94" s="173"/>
      <c r="M94" s="179"/>
      <c r="N94" s="179"/>
      <c r="O94" s="630"/>
      <c r="P94" s="631"/>
      <c r="Q94" s="637"/>
      <c r="R94" s="638"/>
      <c r="S94" s="638"/>
      <c r="T94" s="638"/>
      <c r="U94" s="638"/>
      <c r="V94" s="639"/>
      <c r="W94" s="648"/>
      <c r="X94" s="649"/>
    </row>
    <row r="95" spans="1:24" s="113" customFormat="1" ht="24.75" customHeight="1" thickBot="1">
      <c r="A95" s="180">
        <v>3</v>
      </c>
      <c r="B95" s="181" t="s">
        <v>164</v>
      </c>
      <c r="C95" s="667"/>
      <c r="D95" s="668"/>
      <c r="E95" s="668"/>
      <c r="F95" s="669"/>
      <c r="G95" s="667"/>
      <c r="H95" s="668"/>
      <c r="I95" s="669"/>
      <c r="J95" s="603"/>
      <c r="K95" s="604"/>
      <c r="L95" s="173"/>
      <c r="M95" s="179"/>
      <c r="N95" s="179"/>
      <c r="O95" s="632"/>
      <c r="P95" s="633"/>
      <c r="Q95" s="640"/>
      <c r="R95" s="641"/>
      <c r="S95" s="641"/>
      <c r="T95" s="641"/>
      <c r="U95" s="641"/>
      <c r="V95" s="642"/>
      <c r="W95" s="650"/>
      <c r="X95" s="651"/>
    </row>
    <row r="96" s="114" customFormat="1" ht="12" customHeight="1"/>
    <row r="97" spans="1:4" s="114" customFormat="1" ht="30" customHeight="1" thickBot="1">
      <c r="A97" s="605" t="s">
        <v>151</v>
      </c>
      <c r="B97" s="605"/>
      <c r="C97" s="605"/>
      <c r="D97" s="605"/>
    </row>
    <row r="98" spans="1:22" s="114" customFormat="1" ht="34.5" customHeight="1" thickBot="1">
      <c r="A98" s="182"/>
      <c r="B98" s="654" t="s">
        <v>16</v>
      </c>
      <c r="C98" s="655"/>
      <c r="D98" s="655"/>
      <c r="E98" s="655"/>
      <c r="F98" s="655"/>
      <c r="G98" s="655"/>
      <c r="H98" s="655"/>
      <c r="I98" s="656"/>
      <c r="J98" s="183" t="s">
        <v>67</v>
      </c>
      <c r="K98" s="184" t="s">
        <v>68</v>
      </c>
      <c r="L98" s="184" t="s">
        <v>69</v>
      </c>
      <c r="M98" s="184" t="s">
        <v>70</v>
      </c>
      <c r="N98" s="184" t="s">
        <v>71</v>
      </c>
      <c r="O98" s="184" t="s">
        <v>72</v>
      </c>
      <c r="P98" s="184" t="s">
        <v>73</v>
      </c>
      <c r="Q98" s="258" t="s">
        <v>74</v>
      </c>
      <c r="R98" s="646" t="s">
        <v>48</v>
      </c>
      <c r="S98" s="647"/>
      <c r="T98" s="185"/>
      <c r="U98" s="185"/>
      <c r="V98" s="185"/>
    </row>
    <row r="99" spans="1:22" s="114" customFormat="1" ht="24.75" customHeight="1">
      <c r="A99" s="176"/>
      <c r="B99" s="677" t="s">
        <v>152</v>
      </c>
      <c r="C99" s="678"/>
      <c r="D99" s="678"/>
      <c r="E99" s="678"/>
      <c r="F99" s="678"/>
      <c r="G99" s="678"/>
      <c r="H99" s="678"/>
      <c r="I99" s="679"/>
      <c r="J99" s="286">
        <v>10</v>
      </c>
      <c r="K99" s="287">
        <v>20</v>
      </c>
      <c r="L99" s="287">
        <v>15</v>
      </c>
      <c r="M99" s="287">
        <v>15</v>
      </c>
      <c r="N99" s="287">
        <v>15</v>
      </c>
      <c r="O99" s="287">
        <v>15</v>
      </c>
      <c r="P99" s="287">
        <v>15</v>
      </c>
      <c r="Q99" s="264">
        <v>15</v>
      </c>
      <c r="R99" s="577">
        <f aca="true" t="shared" si="18" ref="R99:R107">SUM(J99:Q99)</f>
        <v>120</v>
      </c>
      <c r="S99" s="578"/>
      <c r="T99" s="186"/>
      <c r="U99" s="186"/>
      <c r="V99" s="186"/>
    </row>
    <row r="100" spans="1:22" s="114" customFormat="1" ht="24.75" customHeight="1">
      <c r="A100" s="176"/>
      <c r="B100" s="670" t="s">
        <v>219</v>
      </c>
      <c r="C100" s="671"/>
      <c r="D100" s="671"/>
      <c r="E100" s="671"/>
      <c r="F100" s="671"/>
      <c r="G100" s="671"/>
      <c r="H100" s="671"/>
      <c r="I100" s="672"/>
      <c r="J100" s="263">
        <v>10</v>
      </c>
      <c r="K100" s="265">
        <v>20</v>
      </c>
      <c r="L100" s="265">
        <v>15</v>
      </c>
      <c r="M100" s="265">
        <v>15</v>
      </c>
      <c r="N100" s="265">
        <v>15</v>
      </c>
      <c r="O100" s="265">
        <v>15</v>
      </c>
      <c r="P100" s="265">
        <v>15</v>
      </c>
      <c r="Q100" s="264">
        <v>15</v>
      </c>
      <c r="R100" s="577">
        <f t="shared" si="18"/>
        <v>120</v>
      </c>
      <c r="S100" s="578"/>
      <c r="T100" s="186"/>
      <c r="U100" s="186"/>
      <c r="V100" s="186"/>
    </row>
    <row r="101" spans="1:22" s="114" customFormat="1" ht="24.75" customHeight="1">
      <c r="A101" s="176"/>
      <c r="B101" s="670" t="s">
        <v>220</v>
      </c>
      <c r="C101" s="671"/>
      <c r="D101" s="671"/>
      <c r="E101" s="671"/>
      <c r="F101" s="671"/>
      <c r="G101" s="671"/>
      <c r="H101" s="671"/>
      <c r="I101" s="672"/>
      <c r="J101" s="263">
        <f aca="true" t="shared" si="19" ref="J101:Q101">10*(30-SUM(Q52:Q55)-Q49)</f>
        <v>300</v>
      </c>
      <c r="K101" s="265">
        <f t="shared" si="19"/>
        <v>300</v>
      </c>
      <c r="L101" s="265">
        <f t="shared" si="19"/>
        <v>300</v>
      </c>
      <c r="M101" s="265">
        <f t="shared" si="19"/>
        <v>250</v>
      </c>
      <c r="N101" s="265">
        <f t="shared" si="19"/>
        <v>270</v>
      </c>
      <c r="O101" s="265">
        <f t="shared" si="19"/>
        <v>210</v>
      </c>
      <c r="P101" s="265">
        <f t="shared" si="19"/>
        <v>210</v>
      </c>
      <c r="Q101" s="264">
        <f t="shared" si="19"/>
        <v>270</v>
      </c>
      <c r="R101" s="577">
        <f t="shared" si="18"/>
        <v>2110</v>
      </c>
      <c r="S101" s="578"/>
      <c r="T101" s="186"/>
      <c r="U101" s="186"/>
      <c r="V101" s="186"/>
    </row>
    <row r="102" spans="1:22" s="114" customFormat="1" ht="24.75" customHeight="1">
      <c r="A102" s="176"/>
      <c r="B102" s="670" t="s">
        <v>221</v>
      </c>
      <c r="C102" s="671"/>
      <c r="D102" s="671"/>
      <c r="E102" s="671"/>
      <c r="F102" s="671"/>
      <c r="G102" s="671"/>
      <c r="H102" s="671"/>
      <c r="I102" s="672"/>
      <c r="J102" s="263">
        <f>J101/J99</f>
        <v>30</v>
      </c>
      <c r="K102" s="265">
        <f aca="true" t="shared" si="20" ref="K102:Q102">K101/K99</f>
        <v>15</v>
      </c>
      <c r="L102" s="265">
        <f t="shared" si="20"/>
        <v>20</v>
      </c>
      <c r="M102" s="265">
        <f t="shared" si="20"/>
        <v>16.666666666666668</v>
      </c>
      <c r="N102" s="265">
        <f t="shared" si="20"/>
        <v>18</v>
      </c>
      <c r="O102" s="265">
        <f t="shared" si="20"/>
        <v>14</v>
      </c>
      <c r="P102" s="265">
        <f t="shared" si="20"/>
        <v>14</v>
      </c>
      <c r="Q102" s="264">
        <f t="shared" si="20"/>
        <v>18</v>
      </c>
      <c r="R102" s="577">
        <f t="shared" si="18"/>
        <v>145.66666666666669</v>
      </c>
      <c r="S102" s="578"/>
      <c r="T102" s="186"/>
      <c r="U102" s="186"/>
      <c r="V102" s="186"/>
    </row>
    <row r="103" spans="1:22" s="114" customFormat="1" ht="24.75" customHeight="1">
      <c r="A103" s="176"/>
      <c r="B103" s="579" t="s">
        <v>153</v>
      </c>
      <c r="C103" s="580"/>
      <c r="D103" s="580"/>
      <c r="E103" s="580"/>
      <c r="F103" s="580"/>
      <c r="G103" s="580"/>
      <c r="H103" s="580"/>
      <c r="I103" s="581"/>
      <c r="J103" s="187">
        <f aca="true" t="shared" si="21" ref="J103:Q103">Q82</f>
        <v>25</v>
      </c>
      <c r="K103" s="188">
        <f t="shared" si="21"/>
        <v>35</v>
      </c>
      <c r="L103" s="188">
        <f t="shared" si="21"/>
        <v>30</v>
      </c>
      <c r="M103" s="188">
        <f t="shared" si="21"/>
        <v>30</v>
      </c>
      <c r="N103" s="188">
        <f t="shared" si="21"/>
        <v>30</v>
      </c>
      <c r="O103" s="188">
        <f t="shared" si="21"/>
        <v>30</v>
      </c>
      <c r="P103" s="188">
        <f t="shared" si="21"/>
        <v>30</v>
      </c>
      <c r="Q103" s="259">
        <f t="shared" si="21"/>
        <v>30</v>
      </c>
      <c r="R103" s="652">
        <f t="shared" si="18"/>
        <v>240</v>
      </c>
      <c r="S103" s="653"/>
      <c r="T103" s="186"/>
      <c r="U103" s="186"/>
      <c r="V103" s="186"/>
    </row>
    <row r="104" spans="1:22" s="114" customFormat="1" ht="24.75" customHeight="1">
      <c r="A104" s="176"/>
      <c r="B104" s="579" t="s">
        <v>154</v>
      </c>
      <c r="C104" s="580"/>
      <c r="D104" s="580"/>
      <c r="E104" s="580"/>
      <c r="F104" s="580"/>
      <c r="G104" s="580"/>
      <c r="H104" s="580"/>
      <c r="I104" s="581"/>
      <c r="J104" s="189">
        <f aca="true" t="shared" si="22" ref="J104:Q105">Q84</f>
        <v>2</v>
      </c>
      <c r="K104" s="375">
        <f t="shared" si="22"/>
        <v>2</v>
      </c>
      <c r="L104" s="375">
        <f t="shared" si="22"/>
        <v>2</v>
      </c>
      <c r="M104" s="375">
        <f t="shared" si="22"/>
        <v>1</v>
      </c>
      <c r="N104" s="375">
        <f t="shared" si="22"/>
        <v>1</v>
      </c>
      <c r="O104" s="375">
        <f t="shared" si="22"/>
        <v>2</v>
      </c>
      <c r="P104" s="375">
        <f t="shared" si="22"/>
        <v>1</v>
      </c>
      <c r="Q104" s="260">
        <f t="shared" si="22"/>
        <v>2</v>
      </c>
      <c r="R104" s="652">
        <f t="shared" si="18"/>
        <v>13</v>
      </c>
      <c r="S104" s="653"/>
      <c r="T104" s="190"/>
      <c r="U104" s="190"/>
      <c r="V104" s="190"/>
    </row>
    <row r="105" spans="1:22" s="114" customFormat="1" ht="24.75" customHeight="1">
      <c r="A105" s="191"/>
      <c r="B105" s="579" t="s">
        <v>155</v>
      </c>
      <c r="C105" s="580"/>
      <c r="D105" s="580"/>
      <c r="E105" s="580"/>
      <c r="F105" s="580"/>
      <c r="G105" s="580"/>
      <c r="H105" s="580"/>
      <c r="I105" s="581"/>
      <c r="J105" s="189">
        <f t="shared" si="22"/>
        <v>4</v>
      </c>
      <c r="K105" s="375">
        <f t="shared" si="22"/>
        <v>7</v>
      </c>
      <c r="L105" s="375">
        <f t="shared" si="22"/>
        <v>7</v>
      </c>
      <c r="M105" s="375">
        <f t="shared" si="22"/>
        <v>5</v>
      </c>
      <c r="N105" s="375">
        <f t="shared" si="22"/>
        <v>3</v>
      </c>
      <c r="O105" s="375">
        <f t="shared" si="22"/>
        <v>4</v>
      </c>
      <c r="P105" s="375">
        <f t="shared" si="22"/>
        <v>4</v>
      </c>
      <c r="Q105" s="260">
        <f t="shared" si="22"/>
        <v>5</v>
      </c>
      <c r="R105" s="652">
        <f t="shared" si="18"/>
        <v>39</v>
      </c>
      <c r="S105" s="653"/>
      <c r="T105" s="192"/>
      <c r="U105" s="192"/>
      <c r="V105" s="192"/>
    </row>
    <row r="106" spans="1:22" s="114" customFormat="1" ht="24.75" customHeight="1">
      <c r="A106" s="176"/>
      <c r="B106" s="579" t="s">
        <v>156</v>
      </c>
      <c r="C106" s="580"/>
      <c r="D106" s="580"/>
      <c r="E106" s="580"/>
      <c r="F106" s="580"/>
      <c r="G106" s="580"/>
      <c r="H106" s="580"/>
      <c r="I106" s="581"/>
      <c r="J106" s="193">
        <f>'[2]ЗМІСТ'!Q162</f>
        <v>0</v>
      </c>
      <c r="K106" s="194">
        <f>'[2]ЗМІСТ'!R162</f>
        <v>0</v>
      </c>
      <c r="L106" s="194">
        <f>'[2]ЗМІСТ'!S162</f>
        <v>0</v>
      </c>
      <c r="M106" s="194">
        <f>'[2]ЗМІСТ'!T162</f>
        <v>0</v>
      </c>
      <c r="N106" s="194">
        <f>U86</f>
        <v>0</v>
      </c>
      <c r="O106" s="194">
        <f>'[2]ЗМІСТ'!V162</f>
        <v>0</v>
      </c>
      <c r="P106" s="194">
        <f>'[2]ЗМІСТ'!W162</f>
        <v>0</v>
      </c>
      <c r="Q106" s="261">
        <f>'[2]ЗМІСТ'!X162</f>
        <v>0</v>
      </c>
      <c r="R106" s="652">
        <f t="shared" si="18"/>
        <v>0</v>
      </c>
      <c r="S106" s="653"/>
      <c r="T106" s="190"/>
      <c r="U106" s="190"/>
      <c r="V106" s="190"/>
    </row>
    <row r="107" spans="1:22" s="114" customFormat="1" ht="24.75" customHeight="1" thickBot="1">
      <c r="A107" s="176"/>
      <c r="B107" s="643" t="s">
        <v>222</v>
      </c>
      <c r="C107" s="644"/>
      <c r="D107" s="644"/>
      <c r="E107" s="644"/>
      <c r="F107" s="644"/>
      <c r="G107" s="644"/>
      <c r="H107" s="644"/>
      <c r="I107" s="645"/>
      <c r="J107" s="195">
        <f>'[2]ЗМІСТ'!Q164</f>
        <v>0</v>
      </c>
      <c r="K107" s="196">
        <f>'[2]ЗМІСТ'!R164</f>
        <v>0</v>
      </c>
      <c r="L107" s="196">
        <f>'[2]ЗМІСТ'!S164</f>
        <v>0</v>
      </c>
      <c r="M107" s="196">
        <f>T87</f>
        <v>1</v>
      </c>
      <c r="N107" s="196">
        <f>'[2]ЗМІСТ'!U164</f>
        <v>0</v>
      </c>
      <c r="O107" s="196">
        <f>V87</f>
        <v>1</v>
      </c>
      <c r="P107" s="196">
        <f>W87</f>
        <v>1</v>
      </c>
      <c r="Q107" s="262">
        <f>'[2]ЗМІСТ'!X164</f>
        <v>0</v>
      </c>
      <c r="R107" s="659">
        <f t="shared" si="18"/>
        <v>3</v>
      </c>
      <c r="S107" s="660"/>
      <c r="T107" s="190"/>
      <c r="U107" s="190"/>
      <c r="V107" s="190"/>
    </row>
    <row r="108" spans="1:22" s="114" customFormat="1" ht="18" customHeight="1">
      <c r="A108" s="176"/>
      <c r="B108" s="376"/>
      <c r="C108" s="376"/>
      <c r="D108" s="376"/>
      <c r="E108" s="376"/>
      <c r="F108" s="376"/>
      <c r="G108" s="376"/>
      <c r="H108" s="376"/>
      <c r="I108" s="376"/>
      <c r="J108" s="197"/>
      <c r="K108" s="197"/>
      <c r="L108" s="197"/>
      <c r="M108" s="197"/>
      <c r="N108" s="197"/>
      <c r="O108" s="197"/>
      <c r="P108" s="197"/>
      <c r="Q108" s="197"/>
      <c r="R108" s="186"/>
      <c r="S108" s="186"/>
      <c r="T108" s="190"/>
      <c r="U108" s="190"/>
      <c r="V108" s="190"/>
    </row>
    <row r="109" spans="1:24" s="114" customFormat="1" ht="23.25" customHeight="1">
      <c r="A109" s="657" t="s">
        <v>167</v>
      </c>
      <c r="B109" s="657"/>
      <c r="C109" s="657"/>
      <c r="D109" s="657"/>
      <c r="E109" s="657"/>
      <c r="F109" s="657"/>
      <c r="G109" s="657"/>
      <c r="H109" s="657"/>
      <c r="I109" s="657"/>
      <c r="J109" s="657"/>
      <c r="K109" s="657"/>
      <c r="L109" s="657"/>
      <c r="M109" s="657"/>
      <c r="N109" s="657"/>
      <c r="O109" s="657"/>
      <c r="P109" s="657"/>
      <c r="Q109" s="657"/>
      <c r="R109" s="657"/>
      <c r="S109" s="657"/>
      <c r="T109" s="657"/>
      <c r="U109" s="657"/>
      <c r="V109" s="657"/>
      <c r="W109" s="657"/>
      <c r="X109" s="657"/>
    </row>
    <row r="110" spans="1:22" s="114" customFormat="1" ht="15" customHeight="1">
      <c r="A110" s="176"/>
      <c r="B110" s="376"/>
      <c r="C110" s="376"/>
      <c r="D110" s="376"/>
      <c r="E110" s="376"/>
      <c r="F110" s="376"/>
      <c r="G110" s="376"/>
      <c r="H110" s="376"/>
      <c r="I110" s="376"/>
      <c r="J110" s="197"/>
      <c r="K110" s="197"/>
      <c r="L110" s="197"/>
      <c r="M110" s="197"/>
      <c r="N110" s="197"/>
      <c r="O110" s="197"/>
      <c r="P110" s="197"/>
      <c r="Q110" s="197"/>
      <c r="R110" s="186"/>
      <c r="S110" s="186"/>
      <c r="T110" s="190"/>
      <c r="U110" s="190"/>
      <c r="V110" s="190"/>
    </row>
    <row r="111" spans="1:24" s="114" customFormat="1" ht="30" customHeight="1">
      <c r="A111" s="176"/>
      <c r="B111" s="657" t="s">
        <v>292</v>
      </c>
      <c r="C111" s="657"/>
      <c r="D111" s="657"/>
      <c r="E111" s="657"/>
      <c r="F111" s="657"/>
      <c r="G111" s="657"/>
      <c r="H111" s="657"/>
      <c r="I111" s="376"/>
      <c r="J111" s="197"/>
      <c r="K111" s="197"/>
      <c r="L111" s="658" t="s">
        <v>158</v>
      </c>
      <c r="M111" s="658"/>
      <c r="N111" s="658"/>
      <c r="O111" s="658"/>
      <c r="P111" s="658"/>
      <c r="Q111" s="658"/>
      <c r="R111" s="658"/>
      <c r="S111" s="658"/>
      <c r="T111" s="658"/>
      <c r="U111" s="658"/>
      <c r="V111" s="658"/>
      <c r="W111" s="658"/>
      <c r="X111" s="658"/>
    </row>
    <row r="112" spans="1:24" s="114" customFormat="1" ht="30" customHeight="1">
      <c r="A112" s="176"/>
      <c r="B112" s="657" t="s">
        <v>226</v>
      </c>
      <c r="C112" s="657"/>
      <c r="D112" s="657"/>
      <c r="E112" s="657"/>
      <c r="F112" s="657"/>
      <c r="G112" s="657"/>
      <c r="H112" s="657"/>
      <c r="I112" s="657"/>
      <c r="J112" s="197"/>
      <c r="K112" s="197"/>
      <c r="L112" s="658" t="s">
        <v>159</v>
      </c>
      <c r="M112" s="658"/>
      <c r="N112" s="658"/>
      <c r="O112" s="658"/>
      <c r="P112" s="658"/>
      <c r="Q112" s="658"/>
      <c r="R112" s="658"/>
      <c r="S112" s="658"/>
      <c r="T112" s="658"/>
      <c r="U112" s="658"/>
      <c r="V112" s="658"/>
      <c r="W112" s="658"/>
      <c r="X112" s="658"/>
    </row>
    <row r="113" spans="1:24" s="114" customFormat="1" ht="30" customHeight="1">
      <c r="A113" s="176"/>
      <c r="B113" s="376"/>
      <c r="C113" s="376"/>
      <c r="D113" s="376"/>
      <c r="E113" s="376"/>
      <c r="F113" s="376"/>
      <c r="G113" s="376"/>
      <c r="H113" s="376"/>
      <c r="I113" s="376"/>
      <c r="J113" s="197"/>
      <c r="K113" s="197"/>
      <c r="L113" s="658" t="s">
        <v>160</v>
      </c>
      <c r="M113" s="658"/>
      <c r="N113" s="658"/>
      <c r="O113" s="658"/>
      <c r="P113" s="658"/>
      <c r="Q113" s="658"/>
      <c r="R113" s="658"/>
      <c r="S113" s="658"/>
      <c r="T113" s="658"/>
      <c r="U113" s="658"/>
      <c r="V113" s="658"/>
      <c r="W113" s="658"/>
      <c r="X113" s="658"/>
    </row>
    <row r="114" spans="1:24" s="114" customFormat="1" ht="30" customHeight="1">
      <c r="A114" s="176"/>
      <c r="B114" s="657" t="s">
        <v>291</v>
      </c>
      <c r="C114" s="657"/>
      <c r="D114" s="657"/>
      <c r="E114" s="657"/>
      <c r="F114" s="657"/>
      <c r="G114" s="657"/>
      <c r="H114" s="657"/>
      <c r="I114" s="657"/>
      <c r="J114" s="197"/>
      <c r="K114" s="197"/>
      <c r="L114" s="658" t="s">
        <v>161</v>
      </c>
      <c r="M114" s="658"/>
      <c r="N114" s="658"/>
      <c r="O114" s="658"/>
      <c r="P114" s="658"/>
      <c r="Q114" s="658"/>
      <c r="R114" s="658"/>
      <c r="S114" s="658"/>
      <c r="T114" s="658"/>
      <c r="U114" s="658"/>
      <c r="V114" s="658"/>
      <c r="W114" s="658"/>
      <c r="X114" s="658"/>
    </row>
    <row r="115" spans="1:24" s="114" customFormat="1" ht="18.75" customHeight="1">
      <c r="A115" s="176"/>
      <c r="B115" s="376"/>
      <c r="C115" s="376"/>
      <c r="D115" s="376"/>
      <c r="E115" s="376"/>
      <c r="F115" s="376"/>
      <c r="G115" s="376"/>
      <c r="H115" s="376"/>
      <c r="I115" s="376"/>
      <c r="J115" s="197"/>
      <c r="K115" s="197"/>
      <c r="L115" s="658"/>
      <c r="M115" s="658"/>
      <c r="N115" s="658"/>
      <c r="O115" s="658"/>
      <c r="P115" s="658"/>
      <c r="Q115" s="658"/>
      <c r="R115" s="658"/>
      <c r="S115" s="658"/>
      <c r="T115" s="658"/>
      <c r="U115" s="658"/>
      <c r="V115" s="658"/>
      <c r="W115" s="658"/>
      <c r="X115" s="658"/>
    </row>
    <row r="116" spans="2:24" s="114" customFormat="1" ht="30" customHeight="1">
      <c r="B116" s="657" t="s">
        <v>293</v>
      </c>
      <c r="C116" s="657"/>
      <c r="D116" s="657"/>
      <c r="E116" s="657"/>
      <c r="F116" s="657"/>
      <c r="G116" s="657"/>
      <c r="H116" s="657"/>
      <c r="I116" s="657"/>
      <c r="L116" s="658" t="s">
        <v>246</v>
      </c>
      <c r="M116" s="658"/>
      <c r="N116" s="658"/>
      <c r="O116" s="658"/>
      <c r="P116" s="658"/>
      <c r="Q116" s="658"/>
      <c r="R116" s="658"/>
      <c r="S116" s="658"/>
      <c r="T116" s="658"/>
      <c r="U116" s="658"/>
      <c r="V116" s="658"/>
      <c r="W116" s="658"/>
      <c r="X116" s="658"/>
    </row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1.5" customHeight="1"/>
    <row r="126" ht="14.25" hidden="1"/>
    <row r="127" ht="14.25" hidden="1"/>
    <row r="128" ht="14.25" hidden="1"/>
  </sheetData>
  <sheetProtection/>
  <mergeCells count="142">
    <mergeCell ref="L113:X113"/>
    <mergeCell ref="B114:I114"/>
    <mergeCell ref="L114:X114"/>
    <mergeCell ref="L115:X115"/>
    <mergeCell ref="B116:I116"/>
    <mergeCell ref="L116:X116"/>
    <mergeCell ref="B107:I107"/>
    <mergeCell ref="R107:S107"/>
    <mergeCell ref="A109:X109"/>
    <mergeCell ref="B111:H111"/>
    <mergeCell ref="L111:X111"/>
    <mergeCell ref="B112:I112"/>
    <mergeCell ref="L112:X112"/>
    <mergeCell ref="B104:I104"/>
    <mergeCell ref="R104:S104"/>
    <mergeCell ref="B105:I105"/>
    <mergeCell ref="R105:S105"/>
    <mergeCell ref="B106:I106"/>
    <mergeCell ref="R106:S106"/>
    <mergeCell ref="B101:I101"/>
    <mergeCell ref="R101:S101"/>
    <mergeCell ref="B102:I102"/>
    <mergeCell ref="R102:S102"/>
    <mergeCell ref="B103:I103"/>
    <mergeCell ref="R103:S103"/>
    <mergeCell ref="A97:D97"/>
    <mergeCell ref="B98:I98"/>
    <mergeCell ref="R98:S98"/>
    <mergeCell ref="B99:I99"/>
    <mergeCell ref="R99:S99"/>
    <mergeCell ref="B100:I100"/>
    <mergeCell ref="R100:S100"/>
    <mergeCell ref="W93:X95"/>
    <mergeCell ref="C94:F94"/>
    <mergeCell ref="G94:I94"/>
    <mergeCell ref="J94:K94"/>
    <mergeCell ref="C95:F95"/>
    <mergeCell ref="G95:I95"/>
    <mergeCell ref="J95:K95"/>
    <mergeCell ref="Q90:V92"/>
    <mergeCell ref="W90:X92"/>
    <mergeCell ref="C91:F92"/>
    <mergeCell ref="G91:I92"/>
    <mergeCell ref="J91:K92"/>
    <mergeCell ref="C93:F93"/>
    <mergeCell ref="G93:I93"/>
    <mergeCell ref="J93:K93"/>
    <mergeCell ref="O93:P95"/>
    <mergeCell ref="Q93:V95"/>
    <mergeCell ref="A88:B88"/>
    <mergeCell ref="C88:E88"/>
    <mergeCell ref="F88:H88"/>
    <mergeCell ref="M88:P88"/>
    <mergeCell ref="A89:C89"/>
    <mergeCell ref="A90:A92"/>
    <mergeCell ref="B90:B92"/>
    <mergeCell ref="C90:K90"/>
    <mergeCell ref="O90:P92"/>
    <mergeCell ref="A86:B86"/>
    <mergeCell ref="C86:E86"/>
    <mergeCell ref="F86:H86"/>
    <mergeCell ref="M86:P86"/>
    <mergeCell ref="A87:B87"/>
    <mergeCell ref="C87:E87"/>
    <mergeCell ref="F87:H87"/>
    <mergeCell ref="M87:P87"/>
    <mergeCell ref="A83:J83"/>
    <mergeCell ref="A84:B84"/>
    <mergeCell ref="C84:E84"/>
    <mergeCell ref="F84:H84"/>
    <mergeCell ref="L84:L88"/>
    <mergeCell ref="M84:P84"/>
    <mergeCell ref="A85:B85"/>
    <mergeCell ref="C85:E85"/>
    <mergeCell ref="F85:H85"/>
    <mergeCell ref="M85:P85"/>
    <mergeCell ref="A80:B80"/>
    <mergeCell ref="C80:E80"/>
    <mergeCell ref="F80:H80"/>
    <mergeCell ref="A81:X81"/>
    <mergeCell ref="A82:B82"/>
    <mergeCell ref="C82:E82"/>
    <mergeCell ref="F82:H82"/>
    <mergeCell ref="A69:X69"/>
    <mergeCell ref="A70:X70"/>
    <mergeCell ref="A78:B78"/>
    <mergeCell ref="C78:E78"/>
    <mergeCell ref="F78:H78"/>
    <mergeCell ref="A79:X79"/>
    <mergeCell ref="A59:X59"/>
    <mergeCell ref="A60:X60"/>
    <mergeCell ref="A61:X61"/>
    <mergeCell ref="A68:B68"/>
    <mergeCell ref="C68:E68"/>
    <mergeCell ref="F68:H68"/>
    <mergeCell ref="A51:X51"/>
    <mergeCell ref="A56:B56"/>
    <mergeCell ref="C56:E56"/>
    <mergeCell ref="F56:H56"/>
    <mergeCell ref="A57:X57"/>
    <mergeCell ref="A58:B58"/>
    <mergeCell ref="C58:E58"/>
    <mergeCell ref="F58:H58"/>
    <mergeCell ref="A47:B47"/>
    <mergeCell ref="C47:E47"/>
    <mergeCell ref="F47:H47"/>
    <mergeCell ref="A48:X48"/>
    <mergeCell ref="A50:B50"/>
    <mergeCell ref="C50:E50"/>
    <mergeCell ref="F50:H50"/>
    <mergeCell ref="A12:X12"/>
    <mergeCell ref="A21:B21"/>
    <mergeCell ref="C21:E21"/>
    <mergeCell ref="F21:H21"/>
    <mergeCell ref="A22:X22"/>
    <mergeCell ref="B23:Y23"/>
    <mergeCell ref="C10:E10"/>
    <mergeCell ref="F10:H10"/>
    <mergeCell ref="A11:X11"/>
    <mergeCell ref="P5:P9"/>
    <mergeCell ref="Q5:R5"/>
    <mergeCell ref="S5:T5"/>
    <mergeCell ref="U5:V5"/>
    <mergeCell ref="W5:X5"/>
    <mergeCell ref="C6:E9"/>
    <mergeCell ref="F6:H9"/>
    <mergeCell ref="I6:I9"/>
    <mergeCell ref="M6:M9"/>
    <mergeCell ref="N6:N9"/>
    <mergeCell ref="O6:O9"/>
    <mergeCell ref="Q7:X7"/>
    <mergeCell ref="Q9:X9"/>
    <mergeCell ref="A3:X3"/>
    <mergeCell ref="A4:A9"/>
    <mergeCell ref="B4:B9"/>
    <mergeCell ref="C4:I5"/>
    <mergeCell ref="J4:P4"/>
    <mergeCell ref="Q4:X4"/>
    <mergeCell ref="J5:J9"/>
    <mergeCell ref="K5:K9"/>
    <mergeCell ref="L5:L9"/>
    <mergeCell ref="M5:O5"/>
  </mergeCells>
  <conditionalFormatting sqref="K42:K46">
    <cfRule type="cellIs" priority="22" dxfId="46" operator="lessThan" stopIfTrue="1">
      <formula>3</formula>
    </cfRule>
  </conditionalFormatting>
  <conditionalFormatting sqref="K13:K20 K34:K41 K25:K30">
    <cfRule type="cellIs" priority="21" dxfId="47" operator="lessThan" stopIfTrue="1">
      <formula>3</formula>
    </cfRule>
  </conditionalFormatting>
  <conditionalFormatting sqref="L13:L20 L34:L46 L24:L30">
    <cfRule type="cellIs" priority="20" dxfId="48" operator="notEqual" stopIfTrue="1">
      <formula>M13+N13+O13</formula>
    </cfRule>
  </conditionalFormatting>
  <conditionalFormatting sqref="K62">
    <cfRule type="cellIs" priority="19" dxfId="46" operator="lessThan" stopIfTrue="1">
      <formula>3</formula>
    </cfRule>
  </conditionalFormatting>
  <conditionalFormatting sqref="K49">
    <cfRule type="cellIs" priority="18" dxfId="47" operator="lessThan" stopIfTrue="1">
      <formula>3</formula>
    </cfRule>
  </conditionalFormatting>
  <conditionalFormatting sqref="K56">
    <cfRule type="cellIs" priority="17" dxfId="48" operator="lessThan" stopIfTrue="1">
      <formula>24</formula>
    </cfRule>
  </conditionalFormatting>
  <conditionalFormatting sqref="K63">
    <cfRule type="cellIs" priority="16" dxfId="46" operator="lessThan" stopIfTrue="1">
      <formula>3</formula>
    </cfRule>
  </conditionalFormatting>
  <conditionalFormatting sqref="K64:K66">
    <cfRule type="cellIs" priority="15" dxfId="46" operator="lessThan" stopIfTrue="1">
      <formula>3</formula>
    </cfRule>
  </conditionalFormatting>
  <conditionalFormatting sqref="K67">
    <cfRule type="cellIs" priority="14" dxfId="46" operator="lessThan" stopIfTrue="1">
      <formula>3</formula>
    </cfRule>
  </conditionalFormatting>
  <conditionalFormatting sqref="K71">
    <cfRule type="cellIs" priority="13" dxfId="46" operator="lessThan" stopIfTrue="1">
      <formula>3</formula>
    </cfRule>
  </conditionalFormatting>
  <conditionalFormatting sqref="K72">
    <cfRule type="cellIs" priority="12" dxfId="46" operator="lessThan" stopIfTrue="1">
      <formula>3</formula>
    </cfRule>
  </conditionalFormatting>
  <conditionalFormatting sqref="K73">
    <cfRule type="cellIs" priority="11" dxfId="46" operator="lessThan" stopIfTrue="1">
      <formula>3</formula>
    </cfRule>
  </conditionalFormatting>
  <conditionalFormatting sqref="K76">
    <cfRule type="cellIs" priority="10" dxfId="46" operator="lessThan" stopIfTrue="1">
      <formula>3</formula>
    </cfRule>
  </conditionalFormatting>
  <conditionalFormatting sqref="K77">
    <cfRule type="cellIs" priority="9" dxfId="46" operator="lessThan" stopIfTrue="1">
      <formula>3</formula>
    </cfRule>
  </conditionalFormatting>
  <conditionalFormatting sqref="Q84:X84">
    <cfRule type="cellIs" priority="8" dxfId="46" operator="greaterThan" stopIfTrue="1">
      <formula>2</formula>
    </cfRule>
  </conditionalFormatting>
  <conditionalFormatting sqref="K24">
    <cfRule type="cellIs" priority="7" dxfId="47" operator="lessThan" stopIfTrue="1">
      <formula>3</formula>
    </cfRule>
  </conditionalFormatting>
  <conditionalFormatting sqref="K74">
    <cfRule type="cellIs" priority="6" dxfId="46" operator="lessThan" stopIfTrue="1">
      <formula>3</formula>
    </cfRule>
  </conditionalFormatting>
  <conditionalFormatting sqref="K75">
    <cfRule type="cellIs" priority="5" dxfId="46" operator="lessThan" stopIfTrue="1">
      <formula>3</formula>
    </cfRule>
  </conditionalFormatting>
  <conditionalFormatting sqref="K31">
    <cfRule type="cellIs" priority="4" dxfId="47" operator="lessThan" stopIfTrue="1">
      <formula>3</formula>
    </cfRule>
  </conditionalFormatting>
  <conditionalFormatting sqref="L31">
    <cfRule type="cellIs" priority="3" dxfId="48" operator="notEqual" stopIfTrue="1">
      <formula>M31+N31+O31</formula>
    </cfRule>
  </conditionalFormatting>
  <conditionalFormatting sqref="K32:K33">
    <cfRule type="cellIs" priority="2" dxfId="47" operator="lessThan" stopIfTrue="1">
      <formula>3</formula>
    </cfRule>
  </conditionalFormatting>
  <conditionalFormatting sqref="L32:L33">
    <cfRule type="cellIs" priority="1" dxfId="48" operator="notEqual" stopIfTrue="1">
      <formula>M32+N32+O32</formula>
    </cfRule>
  </conditionalFormatting>
  <printOptions/>
  <pageMargins left="0.3937007874015748" right="0.3937007874015748" top="0.15748031496062992" bottom="0.15748031496062992" header="0" footer="0"/>
  <pageSetup fitToHeight="3" horizontalDpi="600" verticalDpi="600" orientation="portrait" paperSize="9" scale="45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37"/>
  <sheetViews>
    <sheetView zoomScale="74" zoomScaleNormal="74" zoomScalePageLayoutView="0" workbookViewId="0" topLeftCell="A16">
      <selection activeCell="Q36" sqref="Q36"/>
    </sheetView>
  </sheetViews>
  <sheetFormatPr defaultColWidth="8.875" defaultRowHeight="12.75"/>
  <cols>
    <col min="1" max="7" width="8.75390625" style="2" customWidth="1"/>
    <col min="8" max="8" width="13.125" style="2" customWidth="1"/>
    <col min="9" max="9" width="14.125" style="2" customWidth="1"/>
    <col min="10" max="21" width="8.75390625" style="2" customWidth="1"/>
    <col min="22" max="16384" width="8.875" style="2" customWidth="1"/>
  </cols>
  <sheetData>
    <row r="2" spans="1:9" ht="19.5" customHeight="1" thickBot="1">
      <c r="A2" s="695" t="s">
        <v>120</v>
      </c>
      <c r="B2" s="695"/>
      <c r="C2" s="695"/>
      <c r="D2" s="695"/>
      <c r="E2" s="695"/>
      <c r="F2" s="695"/>
      <c r="G2" s="695"/>
      <c r="H2" s="695"/>
      <c r="I2" s="695"/>
    </row>
    <row r="3" spans="1:21" ht="15">
      <c r="A3" s="696" t="s">
        <v>121</v>
      </c>
      <c r="B3" s="697"/>
      <c r="C3" s="702" t="s">
        <v>105</v>
      </c>
      <c r="D3" s="702"/>
      <c r="E3" s="702"/>
      <c r="F3" s="702"/>
      <c r="G3" s="704" t="s">
        <v>106</v>
      </c>
      <c r="H3" s="706" t="s">
        <v>107</v>
      </c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8"/>
    </row>
    <row r="4" spans="1:21" ht="12.75">
      <c r="A4" s="698"/>
      <c r="B4" s="699"/>
      <c r="C4" s="703"/>
      <c r="D4" s="703"/>
      <c r="E4" s="703"/>
      <c r="F4" s="703"/>
      <c r="G4" s="705"/>
      <c r="H4" s="709" t="s">
        <v>53</v>
      </c>
      <c r="I4" s="709" t="s">
        <v>7</v>
      </c>
      <c r="J4" s="709"/>
      <c r="K4" s="709"/>
      <c r="L4" s="709"/>
      <c r="M4" s="709"/>
      <c r="N4" s="710" t="s">
        <v>108</v>
      </c>
      <c r="O4" s="711"/>
      <c r="P4" s="711"/>
      <c r="Q4" s="711"/>
      <c r="R4" s="711"/>
      <c r="S4" s="711"/>
      <c r="T4" s="711"/>
      <c r="U4" s="712"/>
    </row>
    <row r="5" spans="1:21" ht="15">
      <c r="A5" s="700"/>
      <c r="B5" s="701"/>
      <c r="C5" s="703"/>
      <c r="D5" s="703"/>
      <c r="E5" s="703"/>
      <c r="F5" s="703"/>
      <c r="G5" s="705"/>
      <c r="H5" s="709"/>
      <c r="I5" s="15" t="s">
        <v>109</v>
      </c>
      <c r="J5" s="16" t="s">
        <v>54</v>
      </c>
      <c r="K5" s="16" t="s">
        <v>110</v>
      </c>
      <c r="L5" s="17" t="s">
        <v>111</v>
      </c>
      <c r="M5" s="17" t="s">
        <v>112</v>
      </c>
      <c r="N5" s="18">
        <v>1</v>
      </c>
      <c r="O5" s="18">
        <v>2</v>
      </c>
      <c r="P5" s="18">
        <v>3</v>
      </c>
      <c r="Q5" s="18">
        <v>4</v>
      </c>
      <c r="R5" s="18">
        <v>5</v>
      </c>
      <c r="S5" s="18">
        <v>6</v>
      </c>
      <c r="T5" s="18">
        <v>7</v>
      </c>
      <c r="U5" s="19">
        <v>8</v>
      </c>
    </row>
    <row r="6" spans="1:21" ht="15.75" thickBot="1">
      <c r="A6" s="716"/>
      <c r="B6" s="717"/>
      <c r="C6" s="718"/>
      <c r="D6" s="718"/>
      <c r="E6" s="718"/>
      <c r="F6" s="718"/>
      <c r="G6" s="20"/>
      <c r="H6" s="21"/>
      <c r="I6" s="22"/>
      <c r="J6" s="23"/>
      <c r="K6" s="23"/>
      <c r="L6" s="24"/>
      <c r="M6" s="24"/>
      <c r="N6" s="25"/>
      <c r="O6" s="25"/>
      <c r="P6" s="25"/>
      <c r="Q6" s="25"/>
      <c r="R6" s="25"/>
      <c r="S6" s="25"/>
      <c r="T6" s="25"/>
      <c r="U6" s="26"/>
    </row>
    <row r="9" spans="1:21" s="32" customFormat="1" ht="19.5" customHeight="1" thickBot="1">
      <c r="A9" s="695" t="s">
        <v>55</v>
      </c>
      <c r="B9" s="695"/>
      <c r="C9" s="695"/>
      <c r="D9" s="27"/>
      <c r="E9" s="28"/>
      <c r="F9" s="28"/>
      <c r="G9" s="28"/>
      <c r="H9" s="29"/>
      <c r="I9" s="30"/>
      <c r="J9" s="30"/>
      <c r="K9" s="31"/>
      <c r="L9" s="30"/>
      <c r="M9" s="695" t="s">
        <v>56</v>
      </c>
      <c r="N9" s="695"/>
      <c r="O9" s="695"/>
      <c r="P9" s="695"/>
      <c r="Q9" s="30"/>
      <c r="R9" s="30"/>
      <c r="S9" s="30"/>
      <c r="T9" s="30"/>
      <c r="U9" s="30"/>
    </row>
    <row r="10" spans="1:21" s="32" customFormat="1" ht="16.5" customHeight="1">
      <c r="A10" s="719" t="s">
        <v>57</v>
      </c>
      <c r="B10" s="721" t="s">
        <v>58</v>
      </c>
      <c r="C10" s="721"/>
      <c r="D10" s="721"/>
      <c r="E10" s="721"/>
      <c r="F10" s="721"/>
      <c r="G10" s="721"/>
      <c r="H10" s="723" t="s">
        <v>59</v>
      </c>
      <c r="I10" s="721" t="s">
        <v>60</v>
      </c>
      <c r="J10" s="721"/>
      <c r="K10" s="725"/>
      <c r="L10" s="30"/>
      <c r="M10" s="682" t="s">
        <v>61</v>
      </c>
      <c r="N10" s="683"/>
      <c r="O10" s="686" t="s">
        <v>62</v>
      </c>
      <c r="P10" s="687"/>
      <c r="Q10" s="687"/>
      <c r="R10" s="687"/>
      <c r="S10" s="687"/>
      <c r="T10" s="688"/>
      <c r="U10" s="728" t="s">
        <v>59</v>
      </c>
    </row>
    <row r="11" spans="1:21" s="32" customFormat="1" ht="16.5" customHeight="1">
      <c r="A11" s="720"/>
      <c r="B11" s="722"/>
      <c r="C11" s="722"/>
      <c r="D11" s="722"/>
      <c r="E11" s="722"/>
      <c r="F11" s="722"/>
      <c r="G11" s="722"/>
      <c r="H11" s="724"/>
      <c r="I11" s="722" t="s">
        <v>63</v>
      </c>
      <c r="J11" s="731" t="s">
        <v>64</v>
      </c>
      <c r="K11" s="732"/>
      <c r="L11" s="30"/>
      <c r="M11" s="684"/>
      <c r="N11" s="685"/>
      <c r="O11" s="689"/>
      <c r="P11" s="690"/>
      <c r="Q11" s="690"/>
      <c r="R11" s="690"/>
      <c r="S11" s="690"/>
      <c r="T11" s="691"/>
      <c r="U11" s="729"/>
    </row>
    <row r="12" spans="1:21" s="32" customFormat="1" ht="27" customHeight="1">
      <c r="A12" s="720"/>
      <c r="B12" s="722"/>
      <c r="C12" s="722"/>
      <c r="D12" s="722"/>
      <c r="E12" s="722"/>
      <c r="F12" s="722"/>
      <c r="G12" s="722"/>
      <c r="H12" s="724"/>
      <c r="I12" s="722"/>
      <c r="J12" s="731"/>
      <c r="K12" s="732"/>
      <c r="L12" s="30"/>
      <c r="M12" s="684"/>
      <c r="N12" s="685"/>
      <c r="O12" s="692"/>
      <c r="P12" s="693"/>
      <c r="Q12" s="693"/>
      <c r="R12" s="693"/>
      <c r="S12" s="693"/>
      <c r="T12" s="694"/>
      <c r="U12" s="730"/>
    </row>
    <row r="13" spans="1:21" s="40" customFormat="1" ht="30" customHeight="1">
      <c r="A13" s="63">
        <v>1</v>
      </c>
      <c r="B13" s="713" t="e">
        <f>ЗМІСТ!#REF!</f>
        <v>#REF!</v>
      </c>
      <c r="C13" s="713"/>
      <c r="D13" s="713"/>
      <c r="E13" s="713"/>
      <c r="F13" s="713"/>
      <c r="G13" s="713"/>
      <c r="H13" s="64" t="e">
        <f>SUM(ЗМІСТ!#REF!)</f>
        <v>#REF!</v>
      </c>
      <c r="I13" s="65" t="e">
        <f>ROUNDDOWN(SUM(ЗМІСТ!#REF!)/1.5,0)</f>
        <v>#REF!</v>
      </c>
      <c r="J13" s="726"/>
      <c r="K13" s="727"/>
      <c r="L13" s="66"/>
      <c r="M13" s="733"/>
      <c r="N13" s="734"/>
      <c r="O13" s="737" t="s">
        <v>148</v>
      </c>
      <c r="P13" s="738"/>
      <c r="Q13" s="738"/>
      <c r="R13" s="738"/>
      <c r="S13" s="738"/>
      <c r="T13" s="739"/>
      <c r="U13" s="743">
        <v>8</v>
      </c>
    </row>
    <row r="14" spans="1:21" s="40" customFormat="1" ht="30" customHeight="1">
      <c r="A14" s="63">
        <v>2</v>
      </c>
      <c r="B14" s="713" t="e">
        <f>ЗМІСТ!#REF!</f>
        <v>#REF!</v>
      </c>
      <c r="C14" s="713"/>
      <c r="D14" s="713"/>
      <c r="E14" s="713"/>
      <c r="F14" s="713"/>
      <c r="G14" s="713"/>
      <c r="H14" s="64" t="e">
        <f>SUM(ЗМІСТ!#REF!)</f>
        <v>#REF!</v>
      </c>
      <c r="I14" s="65" t="e">
        <f>ROUNDDOWN(SUM(ЗМІСТ!#REF!)/1.5,0)</f>
        <v>#REF!</v>
      </c>
      <c r="J14" s="714"/>
      <c r="K14" s="715"/>
      <c r="L14" s="66"/>
      <c r="M14" s="735"/>
      <c r="N14" s="736"/>
      <c r="O14" s="740"/>
      <c r="P14" s="741"/>
      <c r="Q14" s="741"/>
      <c r="R14" s="741"/>
      <c r="S14" s="741"/>
      <c r="T14" s="742"/>
      <c r="U14" s="744"/>
    </row>
    <row r="15" spans="1:21" s="40" customFormat="1" ht="30" customHeight="1">
      <c r="A15" s="63">
        <v>3</v>
      </c>
      <c r="B15" s="713" t="e">
        <f>ЗМІСТ!#REF!</f>
        <v>#REF!</v>
      </c>
      <c r="C15" s="713"/>
      <c r="D15" s="713"/>
      <c r="E15" s="713"/>
      <c r="F15" s="713"/>
      <c r="G15" s="713"/>
      <c r="H15" s="64" t="e">
        <f>SUM(ЗМІСТ!#REF!)</f>
        <v>#REF!</v>
      </c>
      <c r="I15" s="65" t="e">
        <f>ROUNDDOWN(SUM(ЗМІСТ!#REF!)/1.5,0)</f>
        <v>#REF!</v>
      </c>
      <c r="J15" s="726"/>
      <c r="K15" s="727"/>
      <c r="L15" s="66"/>
      <c r="M15" s="735"/>
      <c r="N15" s="736"/>
      <c r="O15" s="740"/>
      <c r="P15" s="741"/>
      <c r="Q15" s="741"/>
      <c r="R15" s="741"/>
      <c r="S15" s="741"/>
      <c r="T15" s="742"/>
      <c r="U15" s="744"/>
    </row>
    <row r="18" spans="1:4" ht="19.5" customHeight="1" thickBot="1">
      <c r="A18" s="745" t="s">
        <v>65</v>
      </c>
      <c r="B18" s="745"/>
      <c r="C18" s="745"/>
      <c r="D18" s="745"/>
    </row>
    <row r="19" spans="1:21" ht="15" customHeight="1">
      <c r="A19" s="746" t="s">
        <v>66</v>
      </c>
      <c r="B19" s="747"/>
      <c r="C19" s="747"/>
      <c r="D19" s="747"/>
      <c r="E19" s="747"/>
      <c r="F19" s="747"/>
      <c r="G19" s="747"/>
      <c r="H19" s="747"/>
      <c r="I19" s="83" t="s">
        <v>67</v>
      </c>
      <c r="J19" s="83" t="s">
        <v>68</v>
      </c>
      <c r="K19" s="83" t="s">
        <v>69</v>
      </c>
      <c r="L19" s="83" t="s">
        <v>70</v>
      </c>
      <c r="M19" s="83" t="s">
        <v>71</v>
      </c>
      <c r="N19" s="83" t="s">
        <v>72</v>
      </c>
      <c r="O19" s="83" t="s">
        <v>73</v>
      </c>
      <c r="P19" s="83" t="s">
        <v>74</v>
      </c>
      <c r="Q19" s="748" t="s">
        <v>48</v>
      </c>
      <c r="R19" s="748"/>
      <c r="S19" s="748"/>
      <c r="T19" s="748"/>
      <c r="U19" s="749"/>
    </row>
    <row r="20" spans="1:21" ht="15" customHeight="1">
      <c r="A20" s="750" t="s">
        <v>113</v>
      </c>
      <c r="B20" s="751"/>
      <c r="C20" s="751"/>
      <c r="D20" s="751"/>
      <c r="E20" s="751"/>
      <c r="F20" s="751"/>
      <c r="G20" s="751"/>
      <c r="H20" s="751"/>
      <c r="I20" s="33">
        <f>ЗМІСТ!Q8</f>
        <v>10</v>
      </c>
      <c r="J20" s="33">
        <f>ЗМІСТ!R8</f>
        <v>20</v>
      </c>
      <c r="K20" s="33">
        <f>ЗМІСТ!S8</f>
        <v>15</v>
      </c>
      <c r="L20" s="33">
        <f>ЗМІСТ!T8</f>
        <v>15</v>
      </c>
      <c r="M20" s="33">
        <f>ЗМІСТ!U8</f>
        <v>15</v>
      </c>
      <c r="N20" s="33">
        <f>ЗМІСТ!V8</f>
        <v>15</v>
      </c>
      <c r="O20" s="33">
        <f>ЗМІСТ!W8</f>
        <v>15</v>
      </c>
      <c r="P20" s="33">
        <f>ЗМІСТ!X8</f>
        <v>15</v>
      </c>
      <c r="Q20" s="752">
        <f>SUM(I20:P20)</f>
        <v>120</v>
      </c>
      <c r="R20" s="752"/>
      <c r="S20" s="752"/>
      <c r="T20" s="752"/>
      <c r="U20" s="753"/>
    </row>
    <row r="21" spans="1:21" ht="15" customHeight="1">
      <c r="A21" s="750" t="s">
        <v>75</v>
      </c>
      <c r="B21" s="751"/>
      <c r="C21" s="751"/>
      <c r="D21" s="751"/>
      <c r="E21" s="751"/>
      <c r="F21" s="751"/>
      <c r="G21" s="751"/>
      <c r="H21" s="751"/>
      <c r="I21" s="37"/>
      <c r="J21" s="37"/>
      <c r="K21" s="37"/>
      <c r="L21" s="37"/>
      <c r="M21" s="37"/>
      <c r="N21" s="37"/>
      <c r="O21" s="37"/>
      <c r="P21" s="37"/>
      <c r="Q21" s="752">
        <f>SUM(I21:P21)</f>
        <v>0</v>
      </c>
      <c r="R21" s="752"/>
      <c r="S21" s="752"/>
      <c r="T21" s="752"/>
      <c r="U21" s="753"/>
    </row>
    <row r="22" spans="1:21" ht="15" customHeight="1">
      <c r="A22" s="750" t="s">
        <v>76</v>
      </c>
      <c r="B22" s="751"/>
      <c r="C22" s="751"/>
      <c r="D22" s="751"/>
      <c r="E22" s="751"/>
      <c r="F22" s="751"/>
      <c r="G22" s="751"/>
      <c r="H22" s="751"/>
      <c r="I22" s="34">
        <f>I21/I20</f>
        <v>0</v>
      </c>
      <c r="J22" s="34">
        <f aca="true" t="shared" si="0" ref="J22:P22">J21/J20</f>
        <v>0</v>
      </c>
      <c r="K22" s="34">
        <f t="shared" si="0"/>
        <v>0</v>
      </c>
      <c r="L22" s="34">
        <f t="shared" si="0"/>
        <v>0</v>
      </c>
      <c r="M22" s="34">
        <f t="shared" si="0"/>
        <v>0</v>
      </c>
      <c r="N22" s="34">
        <f t="shared" si="0"/>
        <v>0</v>
      </c>
      <c r="O22" s="34">
        <f t="shared" si="0"/>
        <v>0</v>
      </c>
      <c r="P22" s="34">
        <f t="shared" si="0"/>
        <v>0</v>
      </c>
      <c r="Q22" s="754"/>
      <c r="R22" s="754"/>
      <c r="S22" s="754"/>
      <c r="T22" s="754"/>
      <c r="U22" s="755"/>
    </row>
    <row r="23" spans="1:21" ht="15" customHeight="1">
      <c r="A23" s="756" t="s">
        <v>77</v>
      </c>
      <c r="B23" s="757"/>
      <c r="C23" s="757"/>
      <c r="D23" s="757"/>
      <c r="E23" s="757"/>
      <c r="F23" s="757"/>
      <c r="G23" s="757"/>
      <c r="H23" s="757"/>
      <c r="I23" s="34">
        <f>ЗМІСТ!Q82</f>
        <v>25</v>
      </c>
      <c r="J23" s="34">
        <f>ЗМІСТ!R82</f>
        <v>35</v>
      </c>
      <c r="K23" s="34">
        <f>ЗМІСТ!S82</f>
        <v>30</v>
      </c>
      <c r="L23" s="34">
        <f>ЗМІСТ!T82</f>
        <v>30</v>
      </c>
      <c r="M23" s="34">
        <f>ЗМІСТ!U82</f>
        <v>30</v>
      </c>
      <c r="N23" s="34">
        <f>ЗМІСТ!V82</f>
        <v>30</v>
      </c>
      <c r="O23" s="34">
        <f>ЗМІСТ!W82</f>
        <v>30</v>
      </c>
      <c r="P23" s="34">
        <f>ЗМІСТ!X82</f>
        <v>30</v>
      </c>
      <c r="Q23" s="758">
        <f>SUM(I23:P23)</f>
        <v>240</v>
      </c>
      <c r="R23" s="758"/>
      <c r="S23" s="758"/>
      <c r="T23" s="758"/>
      <c r="U23" s="759"/>
    </row>
    <row r="24" spans="1:21" ht="15" customHeight="1">
      <c r="A24" s="750" t="s">
        <v>78</v>
      </c>
      <c r="B24" s="751"/>
      <c r="C24" s="751"/>
      <c r="D24" s="751"/>
      <c r="E24" s="751"/>
      <c r="F24" s="751"/>
      <c r="G24" s="751"/>
      <c r="H24" s="751"/>
      <c r="I24" s="1">
        <f>ЗМІСТ!Q84</f>
        <v>2</v>
      </c>
      <c r="J24" s="1">
        <f>ЗМІСТ!R84</f>
        <v>2</v>
      </c>
      <c r="K24" s="1">
        <f>ЗМІСТ!S84</f>
        <v>2</v>
      </c>
      <c r="L24" s="1">
        <f>ЗМІСТ!T84</f>
        <v>1</v>
      </c>
      <c r="M24" s="1">
        <f>ЗМІСТ!U84</f>
        <v>1</v>
      </c>
      <c r="N24" s="1">
        <f>ЗМІСТ!V84</f>
        <v>2</v>
      </c>
      <c r="O24" s="1">
        <f>ЗМІСТ!W84</f>
        <v>1</v>
      </c>
      <c r="P24" s="1">
        <f>ЗМІСТ!X84</f>
        <v>2</v>
      </c>
      <c r="Q24" s="754">
        <f>SUM(I24:P24)</f>
        <v>13</v>
      </c>
      <c r="R24" s="754"/>
      <c r="S24" s="754"/>
      <c r="T24" s="754"/>
      <c r="U24" s="755"/>
    </row>
    <row r="25" spans="1:21" ht="15" customHeight="1">
      <c r="A25" s="750" t="s">
        <v>114</v>
      </c>
      <c r="B25" s="751"/>
      <c r="C25" s="751"/>
      <c r="D25" s="751"/>
      <c r="E25" s="751"/>
      <c r="F25" s="751"/>
      <c r="G25" s="751"/>
      <c r="H25" s="751"/>
      <c r="I25" s="1">
        <f>ЗМІСТ!Q85</f>
        <v>4</v>
      </c>
      <c r="J25" s="1">
        <f>ЗМІСТ!R85</f>
        <v>7</v>
      </c>
      <c r="K25" s="1">
        <f>ЗМІСТ!S85</f>
        <v>7</v>
      </c>
      <c r="L25" s="1">
        <f>ЗМІСТ!T85</f>
        <v>5</v>
      </c>
      <c r="M25" s="1">
        <f>ЗМІСТ!U85</f>
        <v>3</v>
      </c>
      <c r="N25" s="1">
        <f>ЗМІСТ!V85</f>
        <v>4</v>
      </c>
      <c r="O25" s="1">
        <f>ЗМІСТ!W85</f>
        <v>4</v>
      </c>
      <c r="P25" s="1">
        <f>ЗМІСТ!X85</f>
        <v>5</v>
      </c>
      <c r="Q25" s="754">
        <f>SUM(I25:P25)</f>
        <v>39</v>
      </c>
      <c r="R25" s="754"/>
      <c r="S25" s="754"/>
      <c r="T25" s="754"/>
      <c r="U25" s="755"/>
    </row>
    <row r="26" spans="1:21" ht="15" customHeight="1">
      <c r="A26" s="762" t="s">
        <v>79</v>
      </c>
      <c r="B26" s="763"/>
      <c r="C26" s="763"/>
      <c r="D26" s="763"/>
      <c r="E26" s="763"/>
      <c r="F26" s="763"/>
      <c r="G26" s="763"/>
      <c r="H26" s="764"/>
      <c r="I26" s="35">
        <f>ЗМІСТ!Q86</f>
        <v>0</v>
      </c>
      <c r="J26" s="35">
        <f>ЗМІСТ!R86</f>
        <v>0</v>
      </c>
      <c r="K26" s="35">
        <f>ЗМІСТ!S86</f>
        <v>0</v>
      </c>
      <c r="L26" s="35">
        <f>ЗМІСТ!T86</f>
        <v>0</v>
      </c>
      <c r="M26" s="35">
        <f>ЗМІСТ!U86</f>
        <v>0</v>
      </c>
      <c r="N26" s="35">
        <f>ЗМІСТ!V86</f>
        <v>0</v>
      </c>
      <c r="O26" s="35">
        <f>ЗМІСТ!W86</f>
        <v>0</v>
      </c>
      <c r="P26" s="35">
        <f>ЗМІСТ!X86</f>
        <v>0</v>
      </c>
      <c r="Q26" s="754">
        <f>SUM(I26:P26)</f>
        <v>0</v>
      </c>
      <c r="R26" s="754"/>
      <c r="S26" s="754"/>
      <c r="T26" s="754"/>
      <c r="U26" s="755"/>
    </row>
    <row r="27" spans="1:21" ht="15" customHeight="1" thickBot="1">
      <c r="A27" s="765" t="s">
        <v>122</v>
      </c>
      <c r="B27" s="766"/>
      <c r="C27" s="766"/>
      <c r="D27" s="766"/>
      <c r="E27" s="766"/>
      <c r="F27" s="766"/>
      <c r="G27" s="766"/>
      <c r="H27" s="766"/>
      <c r="I27" s="36">
        <f>ЗМІСТ!Q87</f>
        <v>0</v>
      </c>
      <c r="J27" s="36">
        <f>ЗМІСТ!R87</f>
        <v>0</v>
      </c>
      <c r="K27" s="36">
        <f>ЗМІСТ!S87</f>
        <v>0</v>
      </c>
      <c r="L27" s="36">
        <f>ЗМІСТ!T87</f>
        <v>1</v>
      </c>
      <c r="M27" s="36">
        <f>ЗМІСТ!U87</f>
        <v>0</v>
      </c>
      <c r="N27" s="36">
        <f>ЗМІСТ!V87</f>
        <v>1</v>
      </c>
      <c r="O27" s="36">
        <f>ЗМІСТ!W87</f>
        <v>1</v>
      </c>
      <c r="P27" s="36">
        <f>ЗМІСТ!X87</f>
        <v>0</v>
      </c>
      <c r="Q27" s="767">
        <f>SUM(I27:P27)</f>
        <v>3</v>
      </c>
      <c r="R27" s="767"/>
      <c r="S27" s="767"/>
      <c r="T27" s="767"/>
      <c r="U27" s="768"/>
    </row>
    <row r="28" ht="15" customHeight="1"/>
    <row r="29" ht="15" customHeight="1"/>
    <row r="30" spans="1:21" s="40" customFormat="1" ht="24.75" customHeight="1">
      <c r="A30" s="760" t="s">
        <v>115</v>
      </c>
      <c r="B30" s="760"/>
      <c r="C30" s="760"/>
      <c r="D30" s="760"/>
      <c r="E30" s="760"/>
      <c r="F30" s="760"/>
      <c r="G30" s="760"/>
      <c r="H30" s="760"/>
      <c r="I30" s="760"/>
      <c r="J30" s="760"/>
      <c r="K30" s="760"/>
      <c r="L30" s="760"/>
      <c r="M30" s="760"/>
      <c r="N30" s="760"/>
      <c r="O30" s="760"/>
      <c r="P30" s="760"/>
      <c r="Q30" s="760"/>
      <c r="R30" s="760"/>
      <c r="S30" s="760"/>
      <c r="T30" s="760"/>
      <c r="U30" s="760"/>
    </row>
    <row r="31" spans="1:21" s="48" customFormat="1" ht="18.75">
      <c r="A31" s="41"/>
      <c r="B31" s="42"/>
      <c r="C31" s="43"/>
      <c r="D31" s="44"/>
      <c r="E31" s="45"/>
      <c r="F31" s="45"/>
      <c r="G31" s="45"/>
      <c r="H31" s="46"/>
      <c r="I31" s="47"/>
      <c r="J31" s="47"/>
      <c r="K31" s="45"/>
      <c r="L31" s="45"/>
      <c r="M31" s="45"/>
      <c r="N31" s="45"/>
      <c r="O31" s="45"/>
      <c r="P31" s="45"/>
      <c r="Q31" s="47"/>
      <c r="R31" s="47"/>
      <c r="S31" s="47"/>
      <c r="T31" s="47"/>
      <c r="U31" s="47"/>
    </row>
    <row r="32" spans="1:21" s="51" customFormat="1" ht="18.75">
      <c r="A32" s="49" t="s">
        <v>131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761" t="s">
        <v>80</v>
      </c>
      <c r="N32" s="761"/>
      <c r="O32" s="761"/>
      <c r="P32" s="761"/>
      <c r="Q32" s="761"/>
      <c r="R32" s="761"/>
      <c r="S32" s="761"/>
      <c r="T32" s="761"/>
      <c r="U32" s="761"/>
    </row>
    <row r="33" spans="1:21" s="51" customFormat="1" ht="24.75" customHeight="1">
      <c r="A33" s="52" t="s">
        <v>134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761" t="s">
        <v>132</v>
      </c>
      <c r="N33" s="761"/>
      <c r="O33" s="761"/>
      <c r="P33" s="761"/>
      <c r="Q33" s="761"/>
      <c r="R33" s="761"/>
      <c r="S33" s="761"/>
      <c r="T33" s="761"/>
      <c r="U33" s="761"/>
    </row>
    <row r="34" spans="1:21" s="53" customFormat="1" ht="19.5" customHeight="1">
      <c r="A34" s="52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1:21" s="51" customFormat="1" ht="19.5" customHeight="1">
      <c r="A35" s="54" t="s">
        <v>116</v>
      </c>
      <c r="B35" s="54"/>
      <c r="C35" s="54"/>
      <c r="D35" s="54"/>
      <c r="E35" s="55"/>
      <c r="F35" s="56"/>
      <c r="G35" s="56"/>
      <c r="H35" s="57" t="s">
        <v>285</v>
      </c>
      <c r="I35" s="57"/>
      <c r="J35" s="57"/>
      <c r="K35" s="57"/>
      <c r="L35" s="57"/>
      <c r="M35" s="761" t="s">
        <v>117</v>
      </c>
      <c r="N35" s="761"/>
      <c r="O35" s="761"/>
      <c r="P35" s="761"/>
      <c r="Q35" s="761"/>
      <c r="R35" s="761"/>
      <c r="S35" s="761"/>
      <c r="T35" s="761"/>
      <c r="U35" s="761"/>
    </row>
    <row r="36" spans="1:21" s="51" customFormat="1" ht="24.75" customHeight="1">
      <c r="A36" s="50"/>
      <c r="B36" s="50"/>
      <c r="C36" s="58"/>
      <c r="D36" s="58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1:21" s="51" customFormat="1" ht="19.5" customHeight="1">
      <c r="A37" s="59" t="s">
        <v>130</v>
      </c>
      <c r="B37" s="59"/>
      <c r="C37" s="59"/>
      <c r="D37" s="59"/>
      <c r="E37" s="60"/>
      <c r="F37" s="56"/>
      <c r="G37" s="56"/>
      <c r="H37" s="57" t="s">
        <v>286</v>
      </c>
      <c r="I37" s="57"/>
      <c r="J37" s="57"/>
      <c r="K37" s="57"/>
      <c r="L37" s="59" t="s">
        <v>123</v>
      </c>
      <c r="M37" s="50"/>
      <c r="N37" s="59"/>
      <c r="O37" s="59"/>
      <c r="P37" s="59"/>
      <c r="Q37" s="59"/>
      <c r="R37" s="59"/>
      <c r="S37" s="61"/>
      <c r="T37" s="62" t="s">
        <v>124</v>
      </c>
      <c r="U37" s="59"/>
    </row>
  </sheetData>
  <sheetProtection/>
  <mergeCells count="53">
    <mergeCell ref="A30:U30"/>
    <mergeCell ref="M32:U32"/>
    <mergeCell ref="M33:U33"/>
    <mergeCell ref="M35:U35"/>
    <mergeCell ref="A25:H25"/>
    <mergeCell ref="Q25:U25"/>
    <mergeCell ref="A26:H26"/>
    <mergeCell ref="Q26:U26"/>
    <mergeCell ref="A27:H27"/>
    <mergeCell ref="Q27:U27"/>
    <mergeCell ref="A22:H22"/>
    <mergeCell ref="Q22:U22"/>
    <mergeCell ref="A23:H23"/>
    <mergeCell ref="Q23:U23"/>
    <mergeCell ref="A24:H24"/>
    <mergeCell ref="Q24:U24"/>
    <mergeCell ref="A18:D18"/>
    <mergeCell ref="A19:H19"/>
    <mergeCell ref="Q19:U19"/>
    <mergeCell ref="A20:H20"/>
    <mergeCell ref="Q20:U20"/>
    <mergeCell ref="A21:H21"/>
    <mergeCell ref="Q21:U21"/>
    <mergeCell ref="B15:G15"/>
    <mergeCell ref="J15:K15"/>
    <mergeCell ref="U10:U12"/>
    <mergeCell ref="I11:I12"/>
    <mergeCell ref="J11:K12"/>
    <mergeCell ref="B13:G13"/>
    <mergeCell ref="J13:K13"/>
    <mergeCell ref="M13:N15"/>
    <mergeCell ref="O13:T15"/>
    <mergeCell ref="U13:U15"/>
    <mergeCell ref="B14:G14"/>
    <mergeCell ref="J14:K14"/>
    <mergeCell ref="A6:B6"/>
    <mergeCell ref="C6:F6"/>
    <mergeCell ref="A9:C9"/>
    <mergeCell ref="M9:P9"/>
    <mergeCell ref="A10:A12"/>
    <mergeCell ref="B10:G12"/>
    <mergeCell ref="H10:H12"/>
    <mergeCell ref="I10:K10"/>
    <mergeCell ref="M10:N12"/>
    <mergeCell ref="O10:T12"/>
    <mergeCell ref="A2:I2"/>
    <mergeCell ref="A3:B5"/>
    <mergeCell ref="C3:F5"/>
    <mergeCell ref="G3:G5"/>
    <mergeCell ref="H3:U3"/>
    <mergeCell ref="H4:H5"/>
    <mergeCell ref="I4:M4"/>
    <mergeCell ref="N4:U4"/>
  </mergeCell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I4"/>
  <sheetViews>
    <sheetView zoomScalePageLayoutView="0" workbookViewId="0" topLeftCell="A1">
      <selection activeCell="D4" sqref="D4"/>
    </sheetView>
  </sheetViews>
  <sheetFormatPr defaultColWidth="8.875" defaultRowHeight="12.75"/>
  <cols>
    <col min="1" max="1" width="11.75390625" style="2" customWidth="1"/>
    <col min="2" max="16384" width="8.875" style="2" customWidth="1"/>
  </cols>
  <sheetData>
    <row r="2" spans="1:9" ht="15.75">
      <c r="A2" s="769" t="s">
        <v>118</v>
      </c>
      <c r="B2" s="769"/>
      <c r="C2" s="769"/>
      <c r="D2" s="769"/>
      <c r="E2" s="769"/>
      <c r="F2" s="769"/>
      <c r="G2" s="769"/>
      <c r="H2" s="769"/>
      <c r="I2" s="769"/>
    </row>
    <row r="3" spans="1:9" ht="15.75">
      <c r="A3" s="38" t="s">
        <v>59</v>
      </c>
      <c r="B3" s="39">
        <v>1</v>
      </c>
      <c r="C3" s="39">
        <v>2</v>
      </c>
      <c r="D3" s="39">
        <v>3</v>
      </c>
      <c r="E3" s="39">
        <v>4</v>
      </c>
      <c r="F3" s="39">
        <v>5</v>
      </c>
      <c r="G3" s="39">
        <v>6</v>
      </c>
      <c r="H3" s="39">
        <v>7</v>
      </c>
      <c r="I3" s="39">
        <v>8</v>
      </c>
    </row>
    <row r="4" spans="1:9" ht="15.75">
      <c r="A4" s="38" t="s">
        <v>119</v>
      </c>
      <c r="B4" s="39">
        <f>COUNTA(ЗМІСТ!Q13:Q20,ЗМІСТ!Q34:Q41,ЗМІСТ!Q62:Q67,ЗМІСТ!Q42:Q46,ЗМІСТ!#REF!,ЗМІСТ!#REF!)</f>
        <v>8</v>
      </c>
      <c r="C4" s="39">
        <f>COUNTA(ЗМІСТ!R13:R20,ЗМІСТ!R34:R41,ЗМІСТ!R62:R67,ЗМІСТ!R42:R46,ЗМІСТ!#REF!,ЗМІСТ!#REF!)</f>
        <v>9</v>
      </c>
      <c r="D4" s="39">
        <f>COUNTA(ЗМІСТ!S13:S20,ЗМІСТ!S34:S41,ЗМІСТ!S62:S67,ЗМІСТ!S42:S46,ЗМІСТ!#REF!,ЗМІСТ!#REF!)</f>
        <v>9</v>
      </c>
      <c r="E4" s="39">
        <f>COUNTA(ЗМІСТ!T13:T20,ЗМІСТ!T34:T41,ЗМІСТ!T62:T67,ЗМІСТ!T42:T46,ЗМІСТ!#REF!,ЗМІСТ!#REF!)</f>
        <v>8</v>
      </c>
      <c r="F4" s="39">
        <f>COUNTA(ЗМІСТ!U13:U20,ЗМІСТ!U34:U41,ЗМІСТ!U62:U67,ЗМІСТ!U42:U46,ЗМІСТ!#REF!,ЗМІСТ!#REF!)</f>
        <v>5</v>
      </c>
      <c r="G4" s="39">
        <f>COUNTA(ЗМІСТ!V13:V20,ЗМІСТ!V34:V41,ЗМІСТ!V62:V67,ЗМІСТ!V42:V46,ЗМІСТ!#REF!,ЗМІСТ!#REF!)</f>
        <v>6</v>
      </c>
      <c r="H4" s="39">
        <f>COUNTA(ЗМІСТ!W13:W20,ЗМІСТ!W34:W41,ЗМІСТ!W62:W67,ЗМІСТ!W42:W46,ЗМІСТ!#REF!,ЗМІСТ!#REF!)</f>
        <v>4</v>
      </c>
      <c r="I4" s="39">
        <f>COUNTA(ЗМІСТ!X13:X20,ЗМІСТ!X34:X41,ЗМІСТ!X62:X67,ЗМІСТ!X42:X46,ЗМІСТ!#REF!,ЗМІСТ!#REF!)</f>
        <v>4</v>
      </c>
    </row>
  </sheetData>
  <sheetProtection password="CC7B" sheet="1" objects="1" scenarios="1"/>
  <mergeCells count="1">
    <mergeCell ref="A2:I2"/>
  </mergeCells>
  <conditionalFormatting sqref="B4:I4">
    <cfRule type="cellIs" priority="1" dxfId="49" operator="lessThanOrEqual" stopIfTrue="1">
      <formula>8</formula>
    </cfRule>
    <cfRule type="cellIs" priority="2" dxfId="46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Ольга</cp:lastModifiedBy>
  <cp:lastPrinted>2021-11-11T15:07:46Z</cp:lastPrinted>
  <dcterms:created xsi:type="dcterms:W3CDTF">2003-11-28T18:06:16Z</dcterms:created>
  <dcterms:modified xsi:type="dcterms:W3CDTF">2022-11-07T10:59:16Z</dcterms:modified>
  <cp:category/>
  <cp:version/>
  <cp:contentType/>
  <cp:contentStatus/>
</cp:coreProperties>
</file>