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6" windowHeight="9372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'ЗМІСТ'!$A$3:$X$82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<sst xmlns="http://schemas.openxmlformats.org/spreadsheetml/2006/main" count="385" uniqueCount="282">
  <si>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</si>
  <si>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</si>
  <si>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</si>
  <si>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</si>
  <si>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</si>
  <si>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</si>
  <si>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</si>
  <si>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</si>
  <si>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</si>
  <si>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</si>
  <si>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</si>
  <si>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</si>
  <si>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</si>
  <si>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</si>
  <si>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</si>
  <si>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</si>
  <si>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</si>
  <si>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</si>
  <si>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</si>
  <si>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</si>
  <si>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</si>
  <si>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</si>
  <si>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</si>
  <si>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</si>
  <si>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</si>
  <si>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</si>
  <si>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</si>
  <si>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</si>
  <si>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</si>
  <si>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</si>
  <si>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</si>
  <si>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</si>
  <si>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</si>
  <si>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</si>
  <si>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</si>
  <si>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</si>
  <si>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</si>
  <si>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</si>
  <si>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</si>
  <si>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</si>
  <si>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</si>
  <si>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</si>
  <si>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</si>
  <si>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</si>
  <si>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</si>
  <si>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</si>
  <si>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</si>
  <si>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</si>
  <si>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</si>
  <si>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</si>
  <si>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</si>
  <si>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</si>
  <si>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</si>
  <si>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</si>
  <si>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</si>
  <si>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</si>
  <si>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</si>
  <si>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</si>
  <si>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</si>
  <si>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</si>
  <si>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</si>
  <si>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</si>
  <si>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</si>
  <si>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</si>
  <si>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</si>
  <si>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</si>
  <si>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</si>
  <si>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</si>
  <si>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</si>
  <si>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</si>
  <si>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</si>
  <si>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</si>
  <si>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</si>
  <si>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</si>
  <si>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</si>
  <si>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</si>
  <si>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</si>
  <si>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</si>
  <si>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</si>
  <si>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</si>
  <si>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</si>
  <si>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</si>
  <si>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</si>
  <si>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</si>
  <si>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</si>
  <si>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</si>
  <si>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</si>
  <si>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</si>
  <si>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</si>
  <si>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</si>
  <si>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</si>
  <si>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</si>
  <si>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</si>
  <si>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</si>
  <si>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</si>
  <si>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</si>
  <si>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</si>
  <si>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</si>
  <si>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</si>
  <si>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</si>
  <si>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</si>
  <si>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</si>
  <si>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</si>
  <si>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</si>
  <si>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</si>
  <si>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</si>
  <si>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</si>
  <si>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</si>
  <si>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</si>
  <si>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</si>
  <si>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</si>
  <si>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</si>
  <si>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</si>
  <si>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</si>
  <si>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</si>
  <si>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</si>
  <si>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</si>
  <si>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</si>
  <si>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</si>
  <si>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</si>
  <si>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</si>
  <si>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</si>
  <si>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</si>
  <si>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</si>
  <si>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</si>
  <si>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</si>
  <si>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</si>
  <si>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</si>
  <si>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</si>
  <si>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</si>
  <si>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</si>
  <si>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</si>
  <si>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</si>
  <si>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</si>
  <si>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Протокол № ____ від "____" ___________ 2019 року</t>
  </si>
  <si>
    <t xml:space="preserve"> Гімнастика та методика викладання</t>
  </si>
  <si>
    <t xml:space="preserve"> Біохімія фізичних вправ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</si>
  <si>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</si>
  <si>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</si>
  <si>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</si>
  <si>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</si>
  <si>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</si>
  <si>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</si>
  <si>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</si>
  <si>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</si>
  <si>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</si>
  <si>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</si>
  <si>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</si>
  <si>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</si>
  <si>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</si>
  <si>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Жигадло Г.Б.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</si>
  <si>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</si>
  <si>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</si>
  <si>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</si>
  <si>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</si>
  <si>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</si>
  <si>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</si>
  <si>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</si>
  <si>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</si>
  <si>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</si>
  <si>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</si>
  <si>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</si>
  <si>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</si>
  <si>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Проректор з науково-педагогічної роботи ______________О.А.Кузнецова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</si>
  <si>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</si>
  <si>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</si>
  <si>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</si>
  <si>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</si>
  <si>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</si>
  <si>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</si>
  <si>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</si>
  <si>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</si>
  <si>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</si>
  <si>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</si>
  <si>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</si>
  <si>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</si>
  <si>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</si>
  <si>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</si>
  <si>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</si>
  <si>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ОК.07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</si>
  <si>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</si>
  <si>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</si>
  <si>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</si>
  <si>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</si>
  <si>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</si>
  <si>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</si>
  <si>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</si>
  <si>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</si>
  <si>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</si>
  <si>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</si>
  <si>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</si>
  <si>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</si>
  <si>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</si>
  <si>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 xml:space="preserve"> Біомеханіка  </t>
  </si>
  <si>
    <t>1. 3. КУРСОВІ РОБОТИ</t>
  </si>
  <si>
    <t>1.4. ПРАКТИЧНА ПІДГОТОВКА</t>
  </si>
  <si>
    <t>2. ВИБІРКОВА ЧАСТИНА</t>
  </si>
  <si>
    <t>2.1. НАВЧАЛЬНІ ДИСЦИПЛІНИ ЗАГАЛЬНОЇ ПІДГОТОВКИ</t>
  </si>
  <si>
    <t>ВБ.1.1</t>
  </si>
  <si>
    <t>ВБ.1.2</t>
  </si>
  <si>
    <t>ВБ.1.3</t>
  </si>
  <si>
    <t>ВБ.1.4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</si>
  <si>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</si>
  <si>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</si>
  <si>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</si>
  <si>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</si>
  <si>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</si>
  <si>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</si>
  <si>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</si>
  <si>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</si>
  <si>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</si>
  <si>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</si>
  <si>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</si>
  <si>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</si>
  <si>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</si>
  <si>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</si>
  <si>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</si>
  <si>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</si>
  <si>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</si>
  <si>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</si>
  <si>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 xml:space="preserve"> Фізіологія (фізіологія людини та вікова фізіологія)</t>
  </si>
  <si>
    <t xml:space="preserve"> Безпека життєдіяльності та дії у надзвичайних ситуаціях</t>
  </si>
  <si>
    <t xml:space="preserve"> Домедична допомога 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</si>
  <si>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</si>
  <si>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</si>
  <si>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</si>
  <si>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</si>
  <si>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</si>
  <si>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ОК.08</t>
  </si>
  <si>
    <t>ОК.23</t>
  </si>
  <si>
    <t>ОК.24</t>
  </si>
  <si>
    <t>ОК.25</t>
  </si>
  <si>
    <t>набір 2020 р.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</si>
  <si>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</si>
  <si>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</si>
  <si>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</si>
  <si>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</si>
  <si>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</si>
  <si>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</si>
  <si>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</si>
  <si>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</si>
  <si>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</si>
  <si>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</si>
  <si>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</si>
  <si>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</si>
  <si>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</si>
  <si>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>ОК.31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</si>
  <si>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</si>
  <si>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</si>
  <si>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</si>
  <si>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 xml:space="preserve">Бакалавр середньої освіти (фізична культура). </t>
  </si>
  <si>
    <t>Перший проректор ________________________________А.В.Овчаренко</t>
  </si>
  <si>
    <t>Нові технології у фізичному вихованні</t>
  </si>
  <si>
    <t xml:space="preserve">Спортивний туризм та методика викладання </t>
  </si>
  <si>
    <t>Трудове право і підприємницька діяльність</t>
  </si>
  <si>
    <t>Педагогічна творчість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</si>
  <si>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</si>
  <si>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</si>
  <si>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</si>
  <si>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</si>
  <si>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</si>
  <si>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</si>
  <si>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</si>
  <si>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 xml:space="preserve"> Вибіркова дисципліна 1.1</t>
  </si>
  <si>
    <t xml:space="preserve"> Вибіркова дисципліна 1.2</t>
  </si>
  <si>
    <t xml:space="preserve"> Вибіркова дисципліна 1.3</t>
  </si>
  <si>
    <t xml:space="preserve"> Вибіркова дисципліна 1.4</t>
  </si>
  <si>
    <t>Методика виховної роботи</t>
  </si>
  <si>
    <t xml:space="preserve"> Теорія та методика викладання предмета «Захист України»</t>
  </si>
  <si>
    <t xml:space="preserve"> Військово-патріотичне виховання школярів</t>
  </si>
  <si>
    <t xml:space="preserve"> Теорія та методика проведення навчально-польових зборів</t>
  </si>
  <si>
    <t xml:space="preserve"> Кульова стрільба з методикою навчання</t>
  </si>
  <si>
    <t>Бакалавр середньої освіти (фізична культура). Вчитель фізичної культури, вчитель предмета «Захист України»</t>
  </si>
  <si>
    <t>«Середня освіта (Фізична культура) та захист України»</t>
  </si>
  <si>
    <t xml:space="preserve">Декан факультету _______________________________ </t>
  </si>
  <si>
    <t>Керівник проєктної групи _________________________</t>
  </si>
  <si>
    <t>ОК проф. спрямування іноз. мовою: Основи шкільної гігієни та валеології (Basics of scool hygiene and valeology)</t>
  </si>
  <si>
    <t>ОК.32</t>
  </si>
  <si>
    <t>Курси</t>
  </si>
  <si>
    <t>IV</t>
  </si>
  <si>
    <t>Затверджено на засіданні Вченої ради  факультету ___________________</t>
  </si>
  <si>
    <t>ф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</si>
</sst>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20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Times New Roman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9C0006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2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6" fillId="23" borderId="10" applyNumberFormat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27" borderId="0" applyNumberFormat="0" applyBorder="0" applyAlignment="0" applyProtection="0"/>
  </cellStyleXfs>
  <cellXfs count="728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6" fillId="0" borderId="13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5" xfId="67" applyFont="1" applyFill="1" applyBorder="1" applyAlignment="1" applyProtection="1">
      <alignment horizontal="center" vertical="center"/>
      <protection locked="0"/>
    </xf>
    <xf numFmtId="0" fontId="28" fillId="29" borderId="26" xfId="67" applyFont="1" applyFill="1" applyBorder="1" applyAlignment="1" applyProtection="1">
      <alignment horizontal="center" vertical="center"/>
      <protection locked="0"/>
    </xf>
    <xf numFmtId="0" fontId="28" fillId="29" borderId="27" xfId="67" applyFont="1" applyFill="1" applyBorder="1" applyAlignment="1" applyProtection="1">
      <alignment horizontal="center" vertical="center"/>
      <protection locked="0"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8" xfId="67" applyFont="1" applyFill="1" applyBorder="1" applyAlignment="1" applyProtection="1">
      <alignment horizontal="center" vertical="center"/>
      <protection/>
    </xf>
    <xf numFmtId="0" fontId="30" fillId="29" borderId="29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0" fontId="28" fillId="29" borderId="30" xfId="67" applyFont="1" applyFill="1" applyBorder="1" applyAlignment="1" applyProtection="1">
      <alignment/>
      <protection/>
    </xf>
    <xf numFmtId="0" fontId="28" fillId="29" borderId="30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0" fontId="25" fillId="29" borderId="20" xfId="0" applyNumberFormat="1" applyFont="1" applyFill="1" applyBorder="1" applyAlignment="1">
      <alignment horizontal="center" vertical="center"/>
    </xf>
    <xf numFmtId="1" fontId="25" fillId="29" borderId="31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>
      <alignment horizontal="center" vertical="center"/>
    </xf>
    <xf numFmtId="0" fontId="25" fillId="29" borderId="33" xfId="0" applyNumberFormat="1" applyFont="1" applyFill="1" applyBorder="1" applyAlignment="1">
      <alignment horizontal="center" vertical="center"/>
    </xf>
    <xf numFmtId="0" fontId="38" fillId="29" borderId="33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4" xfId="0" applyFont="1" applyFill="1" applyBorder="1" applyAlignment="1" applyProtection="1">
      <alignment horizontal="center" vertical="center"/>
      <protection locked="0"/>
    </xf>
    <xf numFmtId="1" fontId="25" fillId="29" borderId="34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6" xfId="0" applyFont="1" applyFill="1" applyBorder="1" applyAlignment="1" applyProtection="1">
      <alignment horizontal="center" vertical="center"/>
      <protection/>
    </xf>
    <xf numFmtId="0" fontId="3" fillId="29" borderId="37" xfId="0" applyFont="1" applyFill="1" applyBorder="1" applyAlignment="1" applyProtection="1">
      <alignment horizontal="center" vertical="center"/>
      <protection/>
    </xf>
    <xf numFmtId="0" fontId="38" fillId="29" borderId="38" xfId="0" applyNumberFormat="1" applyFont="1" applyFill="1" applyBorder="1" applyAlignment="1">
      <alignment horizontal="center" vertical="center"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40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0" fontId="38" fillId="29" borderId="41" xfId="0" applyNumberFormat="1" applyFont="1" applyFill="1" applyBorder="1" applyAlignment="1">
      <alignment horizontal="center" vertical="center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96" fontId="25" fillId="29" borderId="42" xfId="0" applyNumberFormat="1" applyFont="1" applyFill="1" applyBorder="1" applyAlignment="1" applyProtection="1">
      <alignment horizontal="center" vertical="center"/>
      <protection/>
    </xf>
    <xf numFmtId="0" fontId="38" fillId="30" borderId="43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4" xfId="68" applyFont="1" applyFill="1" applyBorder="1" applyAlignment="1">
      <alignment vertical="top" wrapText="1"/>
      <protection/>
    </xf>
    <xf numFmtId="1" fontId="48" fillId="29" borderId="27" xfId="0" applyNumberFormat="1" applyFont="1" applyFill="1" applyBorder="1" applyAlignment="1" applyProtection="1">
      <alignment horizontal="left" vertical="center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4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6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 locked="0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8" xfId="0" applyFont="1" applyFill="1" applyBorder="1" applyAlignment="1" applyProtection="1">
      <alignment horizontal="center" vertical="center"/>
      <protection/>
    </xf>
    <xf numFmtId="1" fontId="3" fillId="29" borderId="48" xfId="0" applyNumberFormat="1" applyFont="1" applyFill="1" applyBorder="1" applyAlignment="1" applyProtection="1">
      <alignment horizontal="center" vertical="center"/>
      <protection/>
    </xf>
    <xf numFmtId="1" fontId="3" fillId="29" borderId="36" xfId="0" applyNumberFormat="1" applyFont="1" applyFill="1" applyBorder="1" applyAlignment="1" applyProtection="1">
      <alignment horizontal="center" vertical="center"/>
      <protection/>
    </xf>
    <xf numFmtId="1" fontId="3" fillId="29" borderId="37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1" fontId="25" fillId="29" borderId="49" xfId="0" applyNumberFormat="1" applyFont="1" applyFill="1" applyBorder="1" applyAlignment="1" applyProtection="1">
      <alignment horizontal="center" vertical="center"/>
      <protection locked="0"/>
    </xf>
    <xf numFmtId="1" fontId="25" fillId="29" borderId="30" xfId="0" applyNumberFormat="1" applyFont="1" applyFill="1" applyBorder="1" applyAlignment="1" applyProtection="1">
      <alignment horizontal="center" vertical="center"/>
      <protection locked="0"/>
    </xf>
    <xf numFmtId="0" fontId="7" fillId="29" borderId="0" xfId="0" applyFont="1" applyFill="1" applyAlignment="1">
      <alignment/>
    </xf>
    <xf numFmtId="0" fontId="48" fillId="29" borderId="34" xfId="68" applyFont="1" applyFill="1" applyBorder="1" applyAlignment="1">
      <alignment vertical="top" wrapText="1"/>
      <protection/>
    </xf>
    <xf numFmtId="0" fontId="48" fillId="29" borderId="44" xfId="68" applyFont="1" applyFill="1" applyBorder="1" applyAlignment="1">
      <alignment horizontal="left" vertical="center" wrapText="1"/>
      <protection/>
    </xf>
    <xf numFmtId="0" fontId="25" fillId="29" borderId="49" xfId="0" applyFont="1" applyFill="1" applyBorder="1" applyAlignment="1" applyProtection="1">
      <alignment horizontal="center" vertical="center"/>
      <protection locked="0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25" fillId="29" borderId="50" xfId="0" applyFont="1" applyFill="1" applyBorder="1" applyAlignment="1" applyProtection="1">
      <alignment horizontal="center" vertical="center"/>
      <protection locked="0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1" fontId="39" fillId="29" borderId="51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0" fontId="25" fillId="29" borderId="52" xfId="68" applyFont="1" applyFill="1" applyBorder="1" applyAlignment="1">
      <alignment vertical="top" wrapText="1"/>
      <protection/>
    </xf>
    <xf numFmtId="1" fontId="25" fillId="29" borderId="27" xfId="0" applyNumberFormat="1" applyFont="1" applyFill="1" applyBorder="1" applyAlignment="1" applyProtection="1">
      <alignment horizontal="center" vertical="center"/>
      <protection locked="0"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1" fontId="25" fillId="29" borderId="53" xfId="0" applyNumberFormat="1" applyFont="1" applyFill="1" applyBorder="1" applyAlignment="1" applyProtection="1">
      <alignment horizontal="center" vertical="center"/>
      <protection/>
    </xf>
    <xf numFmtId="1" fontId="25" fillId="29" borderId="24" xfId="0" applyNumberFormat="1" applyFont="1" applyFill="1" applyBorder="1" applyAlignment="1" applyProtection="1">
      <alignment horizontal="center" vertical="center"/>
      <protection/>
    </xf>
    <xf numFmtId="1" fontId="25" fillId="29" borderId="54" xfId="0" applyNumberFormat="1" applyFont="1" applyFill="1" applyBorder="1" applyAlignment="1" applyProtection="1">
      <alignment horizontal="center" vertical="center"/>
      <protection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/>
    </xf>
    <xf numFmtId="0" fontId="39" fillId="29" borderId="55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56" xfId="0" applyNumberFormat="1" applyFont="1" applyFill="1" applyBorder="1" applyAlignment="1" applyProtection="1">
      <alignment horizontal="center" vertical="center"/>
      <protection/>
    </xf>
    <xf numFmtId="1" fontId="38" fillId="29" borderId="42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57" xfId="0" applyFont="1" applyFill="1" applyBorder="1" applyAlignment="1" applyProtection="1">
      <alignment horizontal="center" vertical="center"/>
      <protection/>
    </xf>
    <xf numFmtId="1" fontId="38" fillId="29" borderId="58" xfId="0" applyNumberFormat="1" applyFont="1" applyFill="1" applyBorder="1" applyAlignment="1" applyProtection="1">
      <alignment horizontal="center" vertical="center"/>
      <protection/>
    </xf>
    <xf numFmtId="0" fontId="38" fillId="29" borderId="43" xfId="0" applyFont="1" applyFill="1" applyBorder="1" applyAlignment="1">
      <alignment horizontal="center" vertical="center"/>
    </xf>
    <xf numFmtId="1" fontId="72" fillId="30" borderId="58" xfId="0" applyNumberFormat="1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1" xfId="68" applyNumberFormat="1" applyFont="1" applyFill="1" applyBorder="1" applyAlignment="1" applyProtection="1">
      <alignment horizontal="center" vertical="center" wrapText="1"/>
      <protection/>
    </xf>
    <xf numFmtId="49" fontId="38" fillId="29" borderId="39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1" fontId="25" fillId="29" borderId="59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39" fillId="29" borderId="61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1" fontId="39" fillId="29" borderId="62" xfId="0" applyNumberFormat="1" applyFont="1" applyFill="1" applyBorder="1" applyAlignment="1" applyProtection="1">
      <alignment horizontal="center" vertical="center"/>
      <protection/>
    </xf>
    <xf numFmtId="0" fontId="3" fillId="29" borderId="63" xfId="0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64" xfId="0" applyNumberFormat="1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38" xfId="0" applyFont="1" applyFill="1" applyBorder="1" applyAlignment="1" applyProtection="1">
      <alignment horizontal="center" vertical="center"/>
      <protection/>
    </xf>
    <xf numFmtId="0" fontId="38" fillId="29" borderId="65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49" fontId="24" fillId="30" borderId="66" xfId="0" applyNumberFormat="1" applyFont="1" applyFill="1" applyBorder="1" applyAlignment="1">
      <alignment horizontal="center" vertical="center" wrapText="1"/>
    </xf>
    <xf numFmtId="0" fontId="38" fillId="30" borderId="67" xfId="0" applyFont="1" applyFill="1" applyBorder="1" applyAlignment="1">
      <alignment horizontal="center" vertical="center"/>
    </xf>
    <xf numFmtId="0" fontId="38" fillId="30" borderId="31" xfId="0" applyFont="1" applyFill="1" applyBorder="1" applyAlignment="1">
      <alignment horizontal="center" vertical="center"/>
    </xf>
    <xf numFmtId="0" fontId="38" fillId="29" borderId="31" xfId="0" applyFont="1" applyFill="1" applyBorder="1" applyAlignment="1">
      <alignment horizontal="center" vertical="center"/>
    </xf>
    <xf numFmtId="0" fontId="38" fillId="30" borderId="68" xfId="0" applyFont="1" applyFill="1" applyBorder="1" applyAlignment="1">
      <alignment horizontal="center" vertical="center"/>
    </xf>
    <xf numFmtId="0" fontId="38" fillId="29" borderId="40" xfId="0" applyFont="1" applyFill="1" applyBorder="1" applyAlignment="1" applyProtection="1">
      <alignment horizontal="center" vertical="center"/>
      <protection/>
    </xf>
    <xf numFmtId="0" fontId="39" fillId="29" borderId="69" xfId="0" applyFont="1" applyFill="1" applyBorder="1" applyAlignment="1" applyProtection="1">
      <alignment vertical="center"/>
      <protection/>
    </xf>
    <xf numFmtId="0" fontId="48" fillId="30" borderId="15" xfId="0" applyFont="1" applyFill="1" applyBorder="1" applyAlignment="1">
      <alignment horizontal="left" vertical="center"/>
    </xf>
    <xf numFmtId="0" fontId="25" fillId="30" borderId="54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54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 applyProtection="1">
      <alignment horizontal="center" vertical="center"/>
      <protection locked="0"/>
    </xf>
    <xf numFmtId="0" fontId="48" fillId="30" borderId="44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67" xfId="0" applyNumberFormat="1" applyFont="1" applyFill="1" applyBorder="1" applyAlignment="1" applyProtection="1">
      <alignment horizontal="center" vertical="center"/>
      <protection locked="0"/>
    </xf>
    <xf numFmtId="1" fontId="25" fillId="29" borderId="41" xfId="0" applyNumberFormat="1" applyFont="1" applyFill="1" applyBorder="1" applyAlignment="1" applyProtection="1">
      <alignment horizontal="center" vertical="center"/>
      <protection locked="0"/>
    </xf>
    <xf numFmtId="0" fontId="38" fillId="29" borderId="67" xfId="0" applyNumberFormat="1" applyFont="1" applyFill="1" applyBorder="1" applyAlignment="1">
      <alignment horizontal="center" vertical="center"/>
    </xf>
    <xf numFmtId="1" fontId="25" fillId="29" borderId="25" xfId="0" applyNumberFormat="1" applyFont="1" applyFill="1" applyBorder="1" applyAlignment="1" applyProtection="1">
      <alignment horizontal="center" vertical="center"/>
      <protection/>
    </xf>
    <xf numFmtId="0" fontId="73" fillId="29" borderId="20" xfId="0" applyFont="1" applyFill="1" applyBorder="1" applyAlignment="1">
      <alignment horizontal="center" vertical="center"/>
    </xf>
    <xf numFmtId="0" fontId="48" fillId="29" borderId="15" xfId="0" applyFont="1" applyFill="1" applyBorder="1" applyAlignment="1" applyProtection="1">
      <alignment horizontal="left" vertical="center"/>
      <protection/>
    </xf>
    <xf numFmtId="1" fontId="25" fillId="29" borderId="67" xfId="0" applyNumberFormat="1" applyFont="1" applyFill="1" applyBorder="1" applyAlignment="1" applyProtection="1">
      <alignment horizontal="center" vertical="center"/>
      <protection/>
    </xf>
    <xf numFmtId="1" fontId="25" fillId="29" borderId="41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38" fillId="29" borderId="70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5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5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71" xfId="68" applyNumberFormat="1" applyFont="1" applyFill="1" applyBorder="1" applyAlignment="1" applyProtection="1">
      <alignment horizontal="center" vertical="center" wrapText="1"/>
      <protection/>
    </xf>
    <xf numFmtId="0" fontId="48" fillId="29" borderId="32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54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0" fontId="48" fillId="29" borderId="15" xfId="68" applyFont="1" applyFill="1" applyBorder="1" applyAlignment="1">
      <alignment horizontal="left" vertical="center" wrapText="1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1" fontId="25" fillId="29" borderId="65" xfId="0" applyNumberFormat="1" applyFont="1" applyFill="1" applyBorder="1" applyAlignment="1" applyProtection="1">
      <alignment horizontal="center" vertical="center"/>
      <protection/>
    </xf>
    <xf numFmtId="0" fontId="3" fillId="29" borderId="72" xfId="0" applyFont="1" applyFill="1" applyBorder="1" applyAlignment="1" applyProtection="1">
      <alignment horizontal="center" vertical="center"/>
      <protection/>
    </xf>
    <xf numFmtId="0" fontId="2" fillId="29" borderId="26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3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73" xfId="67" applyFont="1" applyFill="1" applyBorder="1" applyAlignment="1" applyProtection="1">
      <alignment horizontal="center" vertical="center"/>
      <protection/>
    </xf>
    <xf numFmtId="0" fontId="2" fillId="29" borderId="74" xfId="67" applyFont="1" applyFill="1" applyBorder="1" applyAlignment="1" applyProtection="1">
      <alignment horizontal="center" vertical="center"/>
      <protection/>
    </xf>
    <xf numFmtId="0" fontId="48" fillId="29" borderId="25" xfId="68" applyNumberFormat="1" applyFont="1" applyFill="1" applyBorder="1" applyAlignment="1" applyProtection="1">
      <alignment horizontal="center" vertical="center" wrapText="1"/>
      <protection/>
    </xf>
    <xf numFmtId="0" fontId="48" fillId="29" borderId="26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>
      <alignment horizontal="center" vertical="center"/>
    </xf>
    <xf numFmtId="1" fontId="25" fillId="30" borderId="31" xfId="0" applyNumberFormat="1" applyFont="1" applyFill="1" applyBorder="1" applyAlignment="1">
      <alignment horizontal="center" vertical="center"/>
    </xf>
    <xf numFmtId="1" fontId="25" fillId="29" borderId="41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1" fontId="25" fillId="29" borderId="67" xfId="0" applyNumberFormat="1" applyFont="1" applyFill="1" applyBorder="1" applyAlignment="1" applyProtection="1">
      <alignment horizontal="center" vertical="center"/>
      <protection/>
    </xf>
    <xf numFmtId="1" fontId="25" fillId="29" borderId="6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71" xfId="0" applyNumberFormat="1" applyFont="1" applyFill="1" applyBorder="1" applyAlignment="1" applyProtection="1">
      <alignment horizontal="center" vertical="center"/>
      <protection locked="0"/>
    </xf>
    <xf numFmtId="0" fontId="25" fillId="29" borderId="41" xfId="0" applyFont="1" applyFill="1" applyBorder="1" applyAlignment="1" applyProtection="1">
      <alignment horizontal="center" vertical="center"/>
      <protection/>
    </xf>
    <xf numFmtId="1" fontId="25" fillId="30" borderId="50" xfId="0" applyNumberFormat="1" applyFont="1" applyFill="1" applyBorder="1" applyAlignment="1" applyProtection="1">
      <alignment horizontal="center" vertical="center"/>
      <protection locked="0"/>
    </xf>
    <xf numFmtId="0" fontId="25" fillId="30" borderId="41" xfId="0" applyFont="1" applyFill="1" applyBorder="1" applyAlignment="1">
      <alignment horizontal="center" vertical="center"/>
    </xf>
    <xf numFmtId="0" fontId="38" fillId="29" borderId="31" xfId="0" applyNumberFormat="1" applyFont="1" applyFill="1" applyBorder="1" applyAlignment="1">
      <alignment horizontal="center" vertical="center"/>
    </xf>
    <xf numFmtId="0" fontId="38" fillId="29" borderId="68" xfId="0" applyNumberFormat="1" applyFont="1" applyFill="1" applyBorder="1" applyAlignment="1">
      <alignment horizontal="center" vertical="center"/>
    </xf>
    <xf numFmtId="1" fontId="48" fillId="29" borderId="75" xfId="0" applyNumberFormat="1" applyFont="1" applyFill="1" applyBorder="1" applyAlignment="1" applyProtection="1">
      <alignment horizontal="left" vertical="center" wrapText="1"/>
      <protection/>
    </xf>
    <xf numFmtId="1" fontId="25" fillId="29" borderId="21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1" fontId="39" fillId="29" borderId="62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48" fillId="29" borderId="34" xfId="0" applyFont="1" applyFill="1" applyBorder="1" applyAlignment="1">
      <alignment vertical="center" wrapText="1"/>
    </xf>
    <xf numFmtId="0" fontId="48" fillId="29" borderId="28" xfId="0" applyFont="1" applyFill="1" applyBorder="1" applyAlignment="1">
      <alignment horizontal="left" vertical="center" wrapText="1"/>
    </xf>
    <xf numFmtId="0" fontId="48" fillId="29" borderId="44" xfId="0" applyFont="1" applyFill="1" applyBorder="1" applyAlignment="1">
      <alignment vertical="top" wrapText="1"/>
    </xf>
    <xf numFmtId="0" fontId="25" fillId="29" borderId="25" xfId="0" applyFont="1" applyFill="1" applyBorder="1" applyAlignment="1">
      <alignment horizontal="center" vertical="center"/>
    </xf>
    <xf numFmtId="49" fontId="24" fillId="30" borderId="28" xfId="0" applyNumberFormat="1" applyFont="1" applyFill="1" applyBorder="1" applyAlignment="1">
      <alignment horizontal="center" vertical="center" wrapText="1"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9" xfId="67" applyFont="1" applyFill="1" applyBorder="1" applyAlignment="1" applyProtection="1">
      <alignment horizontal="center" vertical="center"/>
      <protection/>
    </xf>
    <xf numFmtId="0" fontId="74" fillId="31" borderId="17" xfId="67" applyFont="1" applyFill="1" applyBorder="1" applyAlignment="1" applyProtection="1">
      <alignment horizontal="center" vertical="center"/>
      <protection locked="0"/>
    </xf>
    <xf numFmtId="0" fontId="28" fillId="31" borderId="17" xfId="67" applyFont="1" applyFill="1" applyBorder="1" applyAlignment="1" applyProtection="1">
      <alignment horizontal="center" vertical="center"/>
      <protection locked="0"/>
    </xf>
    <xf numFmtId="0" fontId="28" fillId="31" borderId="18" xfId="67" applyFont="1" applyFill="1" applyBorder="1" applyAlignment="1" applyProtection="1">
      <alignment horizontal="center" vertical="center"/>
      <protection locked="0"/>
    </xf>
    <xf numFmtId="0" fontId="28" fillId="31" borderId="14" xfId="67" applyFont="1" applyFill="1" applyBorder="1" applyAlignment="1" applyProtection="1">
      <alignment horizontal="center" vertical="center"/>
      <protection locked="0"/>
    </xf>
    <xf numFmtId="0" fontId="28" fillId="31" borderId="17" xfId="67" applyFont="1" applyFill="1" applyBorder="1" applyAlignment="1" applyProtection="1">
      <alignment horizontal="center" vertical="center"/>
      <protection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28" fillId="31" borderId="17" xfId="67" applyFont="1" applyFill="1" applyBorder="1" applyAlignment="1" applyProtection="1">
      <alignment horizontal="center" vertical="center" wrapText="1"/>
      <protection locked="0"/>
    </xf>
    <xf numFmtId="0" fontId="74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4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/>
    </xf>
    <xf numFmtId="0" fontId="28" fillId="31" borderId="14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4" fillId="29" borderId="14" xfId="67" applyFont="1" applyFill="1" applyBorder="1" applyAlignment="1" applyProtection="1">
      <alignment horizontal="center" vertical="center"/>
      <protection locked="0"/>
    </xf>
    <xf numFmtId="0" fontId="74" fillId="31" borderId="14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74" fillId="29" borderId="25" xfId="67" applyFont="1" applyFill="1" applyBorder="1" applyAlignment="1" applyProtection="1">
      <alignment horizontal="center" vertical="center"/>
      <protection locked="0"/>
    </xf>
    <xf numFmtId="0" fontId="28" fillId="31" borderId="27" xfId="67" applyFont="1" applyFill="1" applyBorder="1" applyAlignment="1" applyProtection="1">
      <alignment horizontal="center" vertical="center"/>
      <protection locked="0"/>
    </xf>
    <xf numFmtId="0" fontId="28" fillId="31" borderId="25" xfId="67" applyFont="1" applyFill="1" applyBorder="1" applyAlignment="1" applyProtection="1">
      <alignment horizontal="center" vertical="center"/>
      <protection locked="0"/>
    </xf>
    <xf numFmtId="0" fontId="28" fillId="31" borderId="26" xfId="67" applyFont="1" applyFill="1" applyBorder="1" applyAlignment="1" applyProtection="1">
      <alignment horizontal="center" vertical="center"/>
      <protection locked="0"/>
    </xf>
    <xf numFmtId="0" fontId="28" fillId="32" borderId="25" xfId="67" applyFont="1" applyFill="1" applyBorder="1" applyAlignment="1" applyProtection="1">
      <alignment horizontal="center" vertical="center"/>
      <protection locked="0"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28" fillId="31" borderId="26" xfId="67" applyFont="1" applyFill="1" applyBorder="1" applyAlignment="1" applyProtection="1">
      <alignment horizontal="center" vertical="center"/>
      <protection/>
    </xf>
    <xf numFmtId="0" fontId="28" fillId="32" borderId="26" xfId="67" applyFont="1" applyFill="1" applyBorder="1" applyAlignment="1" applyProtection="1">
      <alignment horizontal="center" vertical="center"/>
      <protection/>
    </xf>
    <xf numFmtId="0" fontId="28" fillId="33" borderId="26" xfId="67" applyFont="1" applyFill="1" applyBorder="1" applyAlignment="1" applyProtection="1">
      <alignment horizontal="center" vertical="center"/>
      <protection/>
    </xf>
    <xf numFmtId="0" fontId="28" fillId="33" borderId="27" xfId="67" applyFont="1" applyFill="1" applyBorder="1" applyAlignment="1" applyProtection="1">
      <alignment horizontal="center" vertical="center"/>
      <protection/>
    </xf>
    <xf numFmtId="0" fontId="28" fillId="0" borderId="25" xfId="67" applyFont="1" applyFill="1" applyBorder="1" applyAlignment="1" applyProtection="1">
      <alignment horizontal="center" vertical="center"/>
      <protection/>
    </xf>
    <xf numFmtId="0" fontId="28" fillId="0" borderId="26" xfId="67" applyFont="1" applyFill="1" applyBorder="1" applyAlignment="1" applyProtection="1">
      <alignment horizontal="center" vertical="center"/>
      <protection/>
    </xf>
    <xf numFmtId="0" fontId="75" fillId="29" borderId="0" xfId="0" applyFont="1" applyFill="1" applyAlignment="1" applyProtection="1">
      <alignment/>
      <protection/>
    </xf>
    <xf numFmtId="0" fontId="76" fillId="29" borderId="0" xfId="0" applyFont="1" applyFill="1" applyAlignment="1" applyProtection="1">
      <alignment/>
      <protection/>
    </xf>
    <xf numFmtId="0" fontId="76" fillId="29" borderId="0" xfId="0" applyFont="1" applyFill="1" applyBorder="1" applyAlignment="1" applyProtection="1">
      <alignment/>
      <protection/>
    </xf>
    <xf numFmtId="0" fontId="75" fillId="29" borderId="0" xfId="0" applyFont="1" applyFill="1" applyAlignment="1">
      <alignment/>
    </xf>
    <xf numFmtId="0" fontId="75" fillId="29" borderId="0" xfId="0" applyFont="1" applyFill="1" applyBorder="1" applyAlignment="1" applyProtection="1">
      <alignment/>
      <protection/>
    </xf>
    <xf numFmtId="0" fontId="32" fillId="29" borderId="21" xfId="0" applyNumberFormat="1" applyFont="1" applyFill="1" applyBorder="1" applyAlignment="1" applyProtection="1">
      <alignment horizontal="center" vertical="center"/>
      <protection/>
    </xf>
    <xf numFmtId="0" fontId="32" fillId="29" borderId="32" xfId="0" applyNumberFormat="1" applyFont="1" applyFill="1" applyBorder="1" applyAlignment="1" applyProtection="1">
      <alignment horizontal="center" vertical="center"/>
      <protection/>
    </xf>
    <xf numFmtId="0" fontId="32" fillId="29" borderId="59" xfId="0" applyNumberFormat="1" applyFont="1" applyFill="1" applyBorder="1" applyAlignment="1" applyProtection="1">
      <alignment horizontal="center" vertical="center"/>
      <protection/>
    </xf>
    <xf numFmtId="0" fontId="32" fillId="29" borderId="30" xfId="0" applyNumberFormat="1" applyFont="1" applyFill="1" applyBorder="1" applyAlignment="1" applyProtection="1">
      <alignment horizontal="center" vertical="center"/>
      <protection/>
    </xf>
    <xf numFmtId="0" fontId="32" fillId="29" borderId="54" xfId="0" applyNumberFormat="1" applyFont="1" applyFill="1" applyBorder="1" applyAlignment="1" applyProtection="1">
      <alignment horizontal="center" vertical="center"/>
      <protection/>
    </xf>
    <xf numFmtId="0" fontId="32" fillId="29" borderId="35" xfId="0" applyNumberFormat="1" applyFont="1" applyFill="1" applyBorder="1" applyAlignment="1" applyProtection="1">
      <alignment horizontal="center" vertical="center"/>
      <protection/>
    </xf>
    <xf numFmtId="0" fontId="32" fillId="29" borderId="30" xfId="0" applyFont="1" applyFill="1" applyBorder="1" applyAlignment="1">
      <alignment horizontal="center" vertical="center"/>
    </xf>
    <xf numFmtId="0" fontId="32" fillId="29" borderId="54" xfId="0" applyFont="1" applyFill="1" applyBorder="1" applyAlignment="1">
      <alignment horizontal="center" vertical="center"/>
    </xf>
    <xf numFmtId="0" fontId="32" fillId="29" borderId="35" xfId="0" applyFont="1" applyFill="1" applyBorder="1" applyAlignment="1">
      <alignment horizontal="center" vertical="center"/>
    </xf>
    <xf numFmtId="1" fontId="32" fillId="29" borderId="21" xfId="0" applyNumberFormat="1" applyFont="1" applyFill="1" applyBorder="1" applyAlignment="1" applyProtection="1">
      <alignment horizontal="center" vertical="center"/>
      <protection locked="0"/>
    </xf>
    <xf numFmtId="1" fontId="32" fillId="29" borderId="32" xfId="0" applyNumberFormat="1" applyFont="1" applyFill="1" applyBorder="1" applyAlignment="1" applyProtection="1">
      <alignment horizontal="center" vertical="center"/>
      <protection locked="0"/>
    </xf>
    <xf numFmtId="1" fontId="32" fillId="29" borderId="59" xfId="0" applyNumberFormat="1" applyFont="1" applyFill="1" applyBorder="1" applyAlignment="1" applyProtection="1">
      <alignment horizontal="center" vertical="center"/>
      <protection locked="0"/>
    </xf>
    <xf numFmtId="1" fontId="32" fillId="29" borderId="30" xfId="0" applyNumberFormat="1" applyFont="1" applyFill="1" applyBorder="1" applyAlignment="1" applyProtection="1">
      <alignment horizontal="center" vertical="center"/>
      <protection locked="0"/>
    </xf>
    <xf numFmtId="1" fontId="32" fillId="29" borderId="54" xfId="0" applyNumberFormat="1" applyFont="1" applyFill="1" applyBorder="1" applyAlignment="1" applyProtection="1">
      <alignment horizontal="center" vertical="center"/>
      <protection locked="0"/>
    </xf>
    <xf numFmtId="1" fontId="32" fillId="29" borderId="35" xfId="0" applyNumberFormat="1" applyFont="1" applyFill="1" applyBorder="1" applyAlignment="1" applyProtection="1">
      <alignment horizontal="center" vertical="center"/>
      <protection locked="0"/>
    </xf>
    <xf numFmtId="0" fontId="32" fillId="29" borderId="30" xfId="0" applyFont="1" applyFill="1" applyBorder="1" applyAlignment="1" applyProtection="1">
      <alignment horizontal="center" vertical="center"/>
      <protection locked="0"/>
    </xf>
    <xf numFmtId="0" fontId="32" fillId="29" borderId="54" xfId="0" applyFont="1" applyFill="1" applyBorder="1" applyAlignment="1" applyProtection="1">
      <alignment horizontal="center" vertical="center"/>
      <protection locked="0"/>
    </xf>
    <xf numFmtId="0" fontId="32" fillId="29" borderId="35" xfId="0" applyFont="1" applyFill="1" applyBorder="1" applyAlignment="1" applyProtection="1">
      <alignment horizontal="center" vertical="center"/>
      <protection locked="0"/>
    </xf>
    <xf numFmtId="1" fontId="32" fillId="29" borderId="69" xfId="0" applyNumberFormat="1" applyFont="1" applyFill="1" applyBorder="1" applyAlignment="1" applyProtection="1">
      <alignment horizontal="center" vertical="center"/>
      <protection locked="0"/>
    </xf>
    <xf numFmtId="1" fontId="32" fillId="29" borderId="53" xfId="0" applyNumberFormat="1" applyFont="1" applyFill="1" applyBorder="1" applyAlignment="1" applyProtection="1">
      <alignment horizontal="center" vertical="center"/>
      <protection locked="0"/>
    </xf>
    <xf numFmtId="1" fontId="32" fillId="29" borderId="76" xfId="0" applyNumberFormat="1" applyFont="1" applyFill="1" applyBorder="1" applyAlignment="1" applyProtection="1">
      <alignment horizontal="center" vertical="center"/>
      <protection locked="0"/>
    </xf>
    <xf numFmtId="1" fontId="32" fillId="29" borderId="77" xfId="0" applyNumberFormat="1" applyFont="1" applyFill="1" applyBorder="1" applyAlignment="1" applyProtection="1">
      <alignment horizontal="center" vertical="center"/>
      <protection locked="0"/>
    </xf>
    <xf numFmtId="1" fontId="32" fillId="29" borderId="21" xfId="0" applyNumberFormat="1" applyFont="1" applyFill="1" applyBorder="1" applyAlignment="1" applyProtection="1">
      <alignment horizontal="center" vertical="center"/>
      <protection/>
    </xf>
    <xf numFmtId="1" fontId="32" fillId="29" borderId="32" xfId="0" applyNumberFormat="1" applyFont="1" applyFill="1" applyBorder="1" applyAlignment="1" applyProtection="1">
      <alignment horizontal="center" vertical="center"/>
      <protection/>
    </xf>
    <xf numFmtId="1" fontId="32" fillId="29" borderId="59" xfId="0" applyNumberFormat="1" applyFont="1" applyFill="1" applyBorder="1" applyAlignment="1" applyProtection="1">
      <alignment horizontal="center" vertical="center"/>
      <protection/>
    </xf>
    <xf numFmtId="0" fontId="32" fillId="29" borderId="50" xfId="0" applyFont="1" applyFill="1" applyBorder="1" applyAlignment="1" applyProtection="1">
      <alignment horizontal="center" vertical="center"/>
      <protection/>
    </xf>
    <xf numFmtId="0" fontId="32" fillId="29" borderId="78" xfId="0" applyFont="1" applyFill="1" applyBorder="1" applyAlignment="1" applyProtection="1">
      <alignment horizontal="center" vertical="center"/>
      <protection/>
    </xf>
    <xf numFmtId="0" fontId="32" fillId="29" borderId="31" xfId="0" applyFont="1" applyFill="1" applyBorder="1" applyAlignment="1" applyProtection="1">
      <alignment horizontal="center" vertical="center"/>
      <protection/>
    </xf>
    <xf numFmtId="1" fontId="32" fillId="29" borderId="46" xfId="0" applyNumberFormat="1" applyFont="1" applyFill="1" applyBorder="1" applyAlignment="1" applyProtection="1">
      <alignment horizontal="center" vertical="center"/>
      <protection locked="0"/>
    </xf>
    <xf numFmtId="1" fontId="32" fillId="29" borderId="78" xfId="0" applyNumberFormat="1" applyFont="1" applyFill="1" applyBorder="1" applyAlignment="1" applyProtection="1">
      <alignment horizontal="center" vertical="center"/>
      <protection locked="0"/>
    </xf>
    <xf numFmtId="1" fontId="32" fillId="29" borderId="31" xfId="0" applyNumberFormat="1" applyFont="1" applyFill="1" applyBorder="1" applyAlignment="1" applyProtection="1">
      <alignment horizontal="center" vertical="center"/>
      <protection locked="0"/>
    </xf>
    <xf numFmtId="1" fontId="32" fillId="30" borderId="78" xfId="0" applyNumberFormat="1" applyFont="1" applyFill="1" applyBorder="1" applyAlignment="1" applyProtection="1">
      <alignment horizontal="center" vertical="center"/>
      <protection locked="0"/>
    </xf>
    <xf numFmtId="1" fontId="32" fillId="30" borderId="31" xfId="0" applyNumberFormat="1" applyFont="1" applyFill="1" applyBorder="1" applyAlignment="1" applyProtection="1">
      <alignment horizontal="center" vertical="center"/>
      <protection locked="0"/>
    </xf>
    <xf numFmtId="1" fontId="32" fillId="30" borderId="46" xfId="0" applyNumberFormat="1" applyFont="1" applyFill="1" applyBorder="1" applyAlignment="1" applyProtection="1">
      <alignment horizontal="center" vertical="center"/>
      <protection locked="0"/>
    </xf>
    <xf numFmtId="0" fontId="48" fillId="0" borderId="34" xfId="68" applyFont="1" applyFill="1" applyBorder="1" applyAlignment="1">
      <alignment horizontal="left" vertical="center" wrapText="1"/>
      <protection/>
    </xf>
    <xf numFmtId="0" fontId="25" fillId="30" borderId="20" xfId="0" applyFont="1" applyFill="1" applyBorder="1" applyAlignment="1">
      <alignment horizontal="center" vertical="center"/>
    </xf>
    <xf numFmtId="0" fontId="0" fillId="29" borderId="0" xfId="0" applyFont="1" applyFill="1" applyAlignment="1" applyProtection="1">
      <alignment/>
      <protection/>
    </xf>
    <xf numFmtId="0" fontId="32" fillId="29" borderId="78" xfId="0" applyFont="1" applyFill="1" applyBorder="1" applyAlignment="1" applyProtection="1">
      <alignment horizontal="center" vertical="center"/>
      <protection locked="0"/>
    </xf>
    <xf numFmtId="0" fontId="32" fillId="29" borderId="31" xfId="0" applyFont="1" applyFill="1" applyBorder="1" applyAlignment="1" applyProtection="1">
      <alignment horizontal="center" vertical="center"/>
      <protection locked="0"/>
    </xf>
    <xf numFmtId="0" fontId="32" fillId="29" borderId="46" xfId="0" applyFont="1" applyFill="1" applyBorder="1" applyAlignment="1" applyProtection="1">
      <alignment horizontal="center" vertical="center"/>
      <protection locked="0"/>
    </xf>
    <xf numFmtId="1" fontId="32" fillId="29" borderId="53" xfId="0" applyNumberFormat="1" applyFont="1" applyFill="1" applyBorder="1" applyAlignment="1" applyProtection="1">
      <alignment horizontal="center" vertical="center"/>
      <protection/>
    </xf>
    <xf numFmtId="1" fontId="32" fillId="29" borderId="76" xfId="0" applyNumberFormat="1" applyFont="1" applyFill="1" applyBorder="1" applyAlignment="1" applyProtection="1">
      <alignment horizontal="center" vertical="center"/>
      <protection/>
    </xf>
    <xf numFmtId="1" fontId="32" fillId="29" borderId="77" xfId="0" applyNumberFormat="1" applyFont="1" applyFill="1" applyBorder="1" applyAlignment="1" applyProtection="1">
      <alignment horizontal="center" vertical="center"/>
      <protection/>
    </xf>
    <xf numFmtId="0" fontId="77" fillId="31" borderId="17" xfId="67" applyFont="1" applyFill="1" applyBorder="1" applyAlignment="1" applyProtection="1">
      <alignment horizontal="center" vertical="center"/>
      <protection locked="0"/>
    </xf>
    <xf numFmtId="0" fontId="77" fillId="29" borderId="17" xfId="67" applyFont="1" applyFill="1" applyBorder="1" applyAlignment="1" applyProtection="1">
      <alignment horizontal="center" vertical="center"/>
      <protection locked="0"/>
    </xf>
    <xf numFmtId="0" fontId="74" fillId="29" borderId="18" xfId="67" applyFont="1" applyFill="1" applyBorder="1" applyAlignment="1" applyProtection="1">
      <alignment horizontal="center" vertical="center"/>
      <protection locked="0"/>
    </xf>
    <xf numFmtId="0" fontId="77" fillId="31" borderId="17" xfId="67" applyFont="1" applyFill="1" applyBorder="1" applyAlignment="1" applyProtection="1">
      <alignment horizontal="center" vertical="center" wrapText="1"/>
      <protection locked="0"/>
    </xf>
    <xf numFmtId="0" fontId="77" fillId="31" borderId="25" xfId="67" applyFont="1" applyFill="1" applyBorder="1" applyAlignment="1" applyProtection="1">
      <alignment horizontal="center" vertical="center"/>
      <protection locked="0"/>
    </xf>
    <xf numFmtId="0" fontId="34" fillId="29" borderId="0" xfId="67" applyFont="1" applyFill="1" applyAlignment="1" applyProtection="1">
      <alignment horizontal="left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8" fillId="0" borderId="30" xfId="67" applyFont="1" applyFill="1" applyBorder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/>
      <protection locked="0"/>
    </xf>
    <xf numFmtId="49" fontId="29" fillId="29" borderId="36" xfId="67" applyNumberFormat="1" applyFont="1" applyFill="1" applyBorder="1" applyAlignment="1" applyProtection="1">
      <alignment horizontal="center" vertical="center" wrapText="1"/>
      <protection/>
    </xf>
    <xf numFmtId="49" fontId="29" fillId="29" borderId="73" xfId="67" applyNumberFormat="1" applyFont="1" applyFill="1" applyBorder="1" applyAlignment="1" applyProtection="1">
      <alignment horizontal="center" vertical="center" wrapText="1"/>
      <protection/>
    </xf>
    <xf numFmtId="49" fontId="29" fillId="29" borderId="37" xfId="67" applyNumberFormat="1" applyFont="1" applyFill="1" applyBorder="1" applyAlignment="1" applyProtection="1">
      <alignment horizontal="center" vertical="center" wrapText="1"/>
      <protection/>
    </xf>
    <xf numFmtId="49" fontId="29" fillId="29" borderId="74" xfId="67" applyNumberFormat="1" applyFont="1" applyFill="1" applyBorder="1" applyAlignment="1" applyProtection="1">
      <alignment horizontal="center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9" xfId="67" applyFont="1" applyFill="1" applyBorder="1" applyAlignment="1" applyProtection="1">
      <alignment horizontal="center" vertical="center" textRotation="90"/>
      <protection/>
    </xf>
    <xf numFmtId="49" fontId="29" fillId="29" borderId="48" xfId="67" applyNumberFormat="1" applyFont="1" applyFill="1" applyBorder="1" applyAlignment="1" applyProtection="1">
      <alignment horizontal="center" vertical="center" wrapText="1"/>
      <protection/>
    </xf>
    <xf numFmtId="49" fontId="29" fillId="29" borderId="79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Alignment="1" applyProtection="1">
      <alignment vertical="top" wrapText="1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23" fillId="0" borderId="25" xfId="67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34" fillId="0" borderId="0" xfId="67" applyFont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23" fillId="0" borderId="69" xfId="67" applyFont="1" applyFill="1" applyBorder="1" applyAlignment="1" applyProtection="1">
      <alignment horizontal="center" vertical="center"/>
      <protection/>
    </xf>
    <xf numFmtId="0" fontId="23" fillId="0" borderId="53" xfId="67" applyFont="1" applyFill="1" applyBorder="1" applyAlignment="1" applyProtection="1">
      <alignment horizontal="center" vertical="center"/>
      <protection/>
    </xf>
    <xf numFmtId="0" fontId="23" fillId="0" borderId="80" xfId="67" applyFont="1" applyFill="1" applyBorder="1" applyAlignment="1" applyProtection="1">
      <alignment horizontal="center" vertical="center"/>
      <protection/>
    </xf>
    <xf numFmtId="0" fontId="30" fillId="0" borderId="24" xfId="67" applyFont="1" applyFill="1" applyBorder="1" applyAlignment="1" applyProtection="1">
      <alignment horizontal="center" vertical="center" textRotation="90"/>
      <protection/>
    </xf>
    <xf numFmtId="0" fontId="30" fillId="0" borderId="29" xfId="67" applyFont="1" applyFill="1" applyBorder="1" applyAlignment="1" applyProtection="1">
      <alignment horizontal="center" vertical="center" textRotation="90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5" fillId="29" borderId="49" xfId="0" applyFont="1" applyFill="1" applyBorder="1" applyAlignment="1">
      <alignment horizontal="left" vertical="center" wrapText="1"/>
    </xf>
    <xf numFmtId="0" fontId="25" fillId="29" borderId="30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>
      <alignment horizontal="left" vertical="center" wrapText="1"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1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42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1" fontId="39" fillId="29" borderId="82" xfId="68" applyNumberFormat="1" applyFont="1" applyFill="1" applyBorder="1" applyAlignment="1" applyProtection="1">
      <alignment horizontal="center" vertical="center" wrapText="1"/>
      <protection/>
    </xf>
    <xf numFmtId="1" fontId="39" fillId="29" borderId="8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0" fontId="48" fillId="29" borderId="84" xfId="0" applyFont="1" applyFill="1" applyBorder="1" applyAlignment="1">
      <alignment horizontal="center" vertical="center" wrapText="1"/>
    </xf>
    <xf numFmtId="0" fontId="48" fillId="29" borderId="52" xfId="0" applyFont="1" applyFill="1" applyBorder="1" applyAlignment="1">
      <alignment horizontal="center" vertical="center" wrapText="1"/>
    </xf>
    <xf numFmtId="0" fontId="48" fillId="29" borderId="85" xfId="0" applyFont="1" applyFill="1" applyBorder="1" applyAlignment="1">
      <alignment horizontal="center" vertical="center" wrapText="1"/>
    </xf>
    <xf numFmtId="0" fontId="48" fillId="29" borderId="57" xfId="0" applyFont="1" applyFill="1" applyBorder="1" applyAlignment="1">
      <alignment horizontal="center" vertical="center" wrapText="1"/>
    </xf>
    <xf numFmtId="0" fontId="48" fillId="29" borderId="86" xfId="0" applyFont="1" applyFill="1" applyBorder="1" applyAlignment="1">
      <alignment horizontal="center" vertical="center" wrapText="1"/>
    </xf>
    <xf numFmtId="0" fontId="48" fillId="29" borderId="34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7" xfId="0" applyFont="1" applyFill="1" applyBorder="1" applyAlignment="1" applyProtection="1">
      <alignment horizontal="center" vertical="center" wrapText="1"/>
      <protection/>
    </xf>
    <xf numFmtId="0" fontId="48" fillId="29" borderId="61" xfId="0" applyFont="1" applyFill="1" applyBorder="1" applyAlignment="1" applyProtection="1">
      <alignment horizontal="center" vertical="center" wrapText="1"/>
      <protection/>
    </xf>
    <xf numFmtId="0" fontId="25" fillId="29" borderId="46" xfId="68" applyFont="1" applyFill="1" applyBorder="1" applyAlignment="1" applyProtection="1">
      <alignment horizontal="center" vertical="center" wrapText="1"/>
      <protection/>
    </xf>
    <xf numFmtId="0" fontId="25" fillId="29" borderId="78" xfId="68" applyFont="1" applyFill="1" applyBorder="1" applyAlignment="1" applyProtection="1">
      <alignment horizontal="center" vertical="center" wrapText="1"/>
      <protection/>
    </xf>
    <xf numFmtId="0" fontId="25" fillId="29" borderId="31" xfId="68" applyFont="1" applyFill="1" applyBorder="1" applyAlignment="1" applyProtection="1">
      <alignment horizontal="center" vertical="center" wrapText="1"/>
      <protection/>
    </xf>
    <xf numFmtId="0" fontId="25" fillId="29" borderId="59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32" xfId="68" applyFont="1" applyFill="1" applyBorder="1" applyAlignment="1" applyProtection="1">
      <alignment horizontal="center" vertical="center" wrapText="1"/>
      <protection/>
    </xf>
    <xf numFmtId="0" fontId="48" fillId="29" borderId="35" xfId="0" applyFont="1" applyFill="1" applyBorder="1" applyAlignment="1" applyProtection="1">
      <alignment horizontal="center" vertical="center" wrapText="1"/>
      <protection/>
    </xf>
    <xf numFmtId="0" fontId="48" fillId="29" borderId="30" xfId="0" applyFont="1" applyFill="1" applyBorder="1" applyAlignment="1" applyProtection="1">
      <alignment horizontal="center" vertical="center" wrapText="1"/>
      <protection/>
    </xf>
    <xf numFmtId="0" fontId="48" fillId="29" borderId="54" xfId="0" applyFont="1" applyFill="1" applyBorder="1" applyAlignment="1" applyProtection="1">
      <alignment horizontal="center" vertical="center" wrapText="1"/>
      <protection/>
    </xf>
    <xf numFmtId="0" fontId="39" fillId="29" borderId="51" xfId="68" applyFont="1" applyFill="1" applyBorder="1" applyAlignment="1" applyProtection="1">
      <alignment horizontal="center" vertical="center" wrapText="1"/>
      <protection/>
    </xf>
    <xf numFmtId="0" fontId="39" fillId="29" borderId="39" xfId="68" applyFont="1" applyFill="1" applyBorder="1" applyAlignment="1" applyProtection="1">
      <alignment horizontal="center" vertical="center" wrapText="1"/>
      <protection/>
    </xf>
    <xf numFmtId="0" fontId="39" fillId="29" borderId="40" xfId="68" applyFont="1" applyFill="1" applyBorder="1" applyAlignment="1" applyProtection="1">
      <alignment horizontal="center" vertical="center" wrapText="1"/>
      <protection/>
    </xf>
    <xf numFmtId="0" fontId="48" fillId="29" borderId="50" xfId="0" applyFont="1" applyFill="1" applyBorder="1" applyAlignment="1" applyProtection="1">
      <alignment horizontal="center" vertical="center" wrapText="1"/>
      <protection locked="0"/>
    </xf>
    <xf numFmtId="0" fontId="48" fillId="29" borderId="3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88" xfId="0" applyFont="1" applyFill="1" applyBorder="1" applyAlignment="1" applyProtection="1">
      <alignment horizontal="center" vertical="center" wrapText="1"/>
      <protection locked="0"/>
    </xf>
    <xf numFmtId="0" fontId="48" fillId="29" borderId="89" xfId="0" applyFont="1" applyFill="1" applyBorder="1" applyAlignment="1" applyProtection="1">
      <alignment horizontal="center" vertical="center" wrapText="1"/>
      <protection locked="0"/>
    </xf>
    <xf numFmtId="0" fontId="48" fillId="29" borderId="90" xfId="0" applyFont="1" applyFill="1" applyBorder="1" applyAlignment="1" applyProtection="1">
      <alignment horizontal="center" vertical="center" wrapText="1"/>
      <protection locked="0"/>
    </xf>
    <xf numFmtId="0" fontId="27" fillId="29" borderId="46" xfId="0" applyFont="1" applyFill="1" applyBorder="1" applyAlignment="1" applyProtection="1">
      <alignment horizontal="center" vertical="center" wrapText="1"/>
      <protection locked="0"/>
    </xf>
    <xf numFmtId="0" fontId="27" fillId="29" borderId="78" xfId="0" applyFont="1" applyFill="1" applyBorder="1" applyAlignment="1" applyProtection="1">
      <alignment horizontal="center" vertical="center" wrapText="1"/>
      <protection locked="0"/>
    </xf>
    <xf numFmtId="0" fontId="27" fillId="29" borderId="91" xfId="0" applyFont="1" applyFill="1" applyBorder="1" applyAlignment="1" applyProtection="1">
      <alignment horizontal="center" vertical="center" wrapText="1"/>
      <protection locked="0"/>
    </xf>
    <xf numFmtId="0" fontId="27" fillId="29" borderId="47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93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4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1" xfId="68" applyNumberFormat="1" applyFont="1" applyFill="1" applyBorder="1" applyAlignment="1" applyProtection="1">
      <alignment horizontal="center" vertical="center" wrapText="1"/>
      <protection/>
    </xf>
    <xf numFmtId="49" fontId="39" fillId="29" borderId="60" xfId="68" applyNumberFormat="1" applyFont="1" applyFill="1" applyBorder="1" applyAlignment="1" applyProtection="1">
      <alignment horizontal="center" vertical="center" wrapText="1"/>
      <protection/>
    </xf>
    <xf numFmtId="0" fontId="27" fillId="29" borderId="85" xfId="0" applyFont="1" applyFill="1" applyBorder="1" applyAlignment="1" applyProtection="1">
      <alignment horizontal="center" vertical="center" wrapText="1"/>
      <protection locked="0"/>
    </xf>
    <xf numFmtId="0" fontId="27" fillId="29" borderId="57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27" fillId="29" borderId="43" xfId="0" applyFont="1" applyFill="1" applyBorder="1" applyAlignment="1" applyProtection="1">
      <alignment horizontal="center" vertical="center" wrapText="1"/>
      <protection locked="0"/>
    </xf>
    <xf numFmtId="0" fontId="39" fillId="29" borderId="69" xfId="0" applyFont="1" applyFill="1" applyBorder="1" applyAlignment="1" applyProtection="1">
      <alignment horizontal="center" vertical="center"/>
      <protection/>
    </xf>
    <xf numFmtId="0" fontId="39" fillId="29" borderId="53" xfId="0" applyFont="1" applyFill="1" applyBorder="1" applyAlignment="1" applyProtection="1">
      <alignment horizontal="center" vertical="center"/>
      <protection/>
    </xf>
    <xf numFmtId="0" fontId="39" fillId="29" borderId="80" xfId="0" applyFont="1" applyFill="1" applyBorder="1" applyAlignment="1" applyProtection="1">
      <alignment horizontal="center" vertical="center"/>
      <protection/>
    </xf>
    <xf numFmtId="0" fontId="25" fillId="29" borderId="81" xfId="0" applyFont="1" applyFill="1" applyBorder="1" applyAlignment="1" applyProtection="1">
      <alignment horizontal="center" vertical="center"/>
      <protection/>
    </xf>
    <xf numFmtId="0" fontId="25" fillId="29" borderId="42" xfId="0" applyFont="1" applyFill="1" applyBorder="1" applyAlignment="1" applyProtection="1">
      <alignment horizontal="center" vertical="center"/>
      <protection/>
    </xf>
    <xf numFmtId="0" fontId="25" fillId="29" borderId="60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96" xfId="0" applyFont="1" applyFill="1" applyBorder="1" applyAlignment="1">
      <alignment horizontal="center" vertical="center" wrapText="1"/>
    </xf>
    <xf numFmtId="0" fontId="48" fillId="29" borderId="72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88" xfId="0" applyFont="1" applyFill="1" applyBorder="1" applyAlignment="1">
      <alignment horizontal="center" vertical="center" wrapText="1"/>
    </xf>
    <xf numFmtId="0" fontId="48" fillId="29" borderId="71" xfId="0" applyFont="1" applyFill="1" applyBorder="1" applyAlignment="1">
      <alignment horizontal="center" vertical="center" wrapText="1"/>
    </xf>
    <xf numFmtId="0" fontId="48" fillId="29" borderId="32" xfId="0" applyFont="1" applyFill="1" applyBorder="1" applyAlignment="1">
      <alignment horizontal="center" vertical="center" wrapText="1"/>
    </xf>
    <xf numFmtId="0" fontId="48" fillId="29" borderId="63" xfId="0" applyFont="1" applyFill="1" applyBorder="1" applyAlignment="1">
      <alignment horizontal="center" vertical="center" wrapText="1"/>
    </xf>
    <xf numFmtId="0" fontId="48" fillId="29" borderId="56" xfId="0" applyFont="1" applyFill="1" applyBorder="1" applyAlignment="1">
      <alignment horizontal="center" vertical="center" wrapText="1"/>
    </xf>
    <xf numFmtId="0" fontId="48" fillId="29" borderId="97" xfId="0" applyFont="1" applyFill="1" applyBorder="1" applyAlignment="1">
      <alignment horizontal="center" vertical="center" wrapText="1"/>
    </xf>
    <xf numFmtId="0" fontId="48" fillId="29" borderId="47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2" xfId="0" applyFont="1" applyFill="1" applyBorder="1" applyAlignment="1">
      <alignment horizontal="center" vertical="center" wrapText="1"/>
    </xf>
    <xf numFmtId="0" fontId="48" fillId="29" borderId="59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77" xfId="68" applyFont="1" applyFill="1" applyBorder="1" applyAlignment="1" applyProtection="1">
      <alignment horizontal="center" vertical="center" wrapText="1"/>
      <protection/>
    </xf>
    <xf numFmtId="0" fontId="48" fillId="29" borderId="53" xfId="68" applyFont="1" applyFill="1" applyBorder="1" applyAlignment="1" applyProtection="1">
      <alignment horizontal="center" vertical="center" wrapText="1"/>
      <protection/>
    </xf>
    <xf numFmtId="0" fontId="48" fillId="29" borderId="80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1" fontId="39" fillId="29" borderId="71" xfId="68" applyNumberFormat="1" applyFont="1" applyFill="1" applyBorder="1" applyAlignment="1" applyProtection="1">
      <alignment horizontal="center" vertical="center" wrapText="1"/>
      <protection/>
    </xf>
    <xf numFmtId="1" fontId="39" fillId="29" borderId="34" xfId="68" applyNumberFormat="1" applyFont="1" applyFill="1" applyBorder="1" applyAlignment="1" applyProtection="1">
      <alignment horizontal="center" vertical="center" wrapText="1"/>
      <protection/>
    </xf>
    <xf numFmtId="1" fontId="39" fillId="29" borderId="49" xfId="68" applyNumberFormat="1" applyFont="1" applyFill="1" applyBorder="1" applyAlignment="1" applyProtection="1">
      <alignment horizontal="center" vertical="center" wrapText="1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65" xfId="68" applyFont="1" applyFill="1" applyBorder="1" applyAlignment="1" applyProtection="1">
      <alignment horizontal="left" vertical="center" wrapText="1"/>
      <protection/>
    </xf>
    <xf numFmtId="0" fontId="48" fillId="29" borderId="33" xfId="68" applyFont="1" applyFill="1" applyBorder="1" applyAlignment="1" applyProtection="1">
      <alignment horizontal="left" vertical="center" wrapText="1"/>
      <protection/>
    </xf>
    <xf numFmtId="0" fontId="48" fillId="29" borderId="38" xfId="68" applyFont="1" applyFill="1" applyBorder="1" applyAlignment="1" applyProtection="1">
      <alignment horizontal="left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2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48" fillId="29" borderId="36" xfId="68" applyFont="1" applyFill="1" applyBorder="1" applyAlignment="1" applyProtection="1">
      <alignment horizontal="center" vertical="center" wrapText="1"/>
      <protection/>
    </xf>
    <xf numFmtId="0" fontId="48" fillId="29" borderId="45" xfId="68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50" fillId="29" borderId="82" xfId="0" applyNumberFormat="1" applyFont="1" applyFill="1" applyBorder="1" applyAlignment="1" applyProtection="1">
      <alignment horizontal="center" vertical="center"/>
      <protection/>
    </xf>
    <xf numFmtId="1" fontId="50" fillId="29" borderId="87" xfId="0" applyNumberFormat="1" applyFont="1" applyFill="1" applyBorder="1" applyAlignment="1" applyProtection="1">
      <alignment horizontal="center" vertical="center"/>
      <protection/>
    </xf>
    <xf numFmtId="1" fontId="50" fillId="29" borderId="61" xfId="0" applyNumberFormat="1" applyFont="1" applyFill="1" applyBorder="1" applyAlignment="1" applyProtection="1">
      <alignment horizontal="center" vertical="center"/>
      <protection/>
    </xf>
    <xf numFmtId="1" fontId="50" fillId="29" borderId="16" xfId="0" applyNumberFormat="1" applyFont="1" applyFill="1" applyBorder="1" applyAlignment="1" applyProtection="1">
      <alignment horizontal="center" vertical="center"/>
      <protection/>
    </xf>
    <xf numFmtId="0" fontId="50" fillId="29" borderId="16" xfId="0" applyNumberFormat="1" applyFont="1" applyFill="1" applyBorder="1" applyAlignment="1" applyProtection="1">
      <alignment horizontal="center" vertical="center"/>
      <protection/>
    </xf>
    <xf numFmtId="0" fontId="50" fillId="29" borderId="87" xfId="0" applyNumberFormat="1" applyFont="1" applyFill="1" applyBorder="1" applyAlignment="1" applyProtection="1">
      <alignment horizontal="center" vertical="center"/>
      <protection/>
    </xf>
    <xf numFmtId="0" fontId="50" fillId="29" borderId="61" xfId="0" applyNumberFormat="1" applyFont="1" applyFill="1" applyBorder="1" applyAlignment="1" applyProtection="1">
      <alignment horizontal="center" vertical="center"/>
      <protection/>
    </xf>
    <xf numFmtId="0" fontId="39" fillId="29" borderId="56" xfId="68" applyFont="1" applyFill="1" applyBorder="1" applyAlignment="1" applyProtection="1">
      <alignment horizontal="center" vertical="center" wrapText="1"/>
      <protection/>
    </xf>
    <xf numFmtId="0" fontId="39" fillId="29" borderId="55" xfId="0" applyNumberFormat="1" applyFont="1" applyFill="1" applyBorder="1" applyAlignment="1" applyProtection="1">
      <alignment horizontal="center" vertical="center"/>
      <protection/>
    </xf>
    <xf numFmtId="0" fontId="39" fillId="29" borderId="42" xfId="0" applyNumberFormat="1" applyFont="1" applyFill="1" applyBorder="1" applyAlignment="1" applyProtection="1">
      <alignment horizontal="center" vertical="center"/>
      <protection/>
    </xf>
    <xf numFmtId="0" fontId="39" fillId="29" borderId="62" xfId="0" applyNumberFormat="1" applyFont="1" applyFill="1" applyBorder="1" applyAlignment="1" applyProtection="1">
      <alignment horizontal="center" vertical="center"/>
      <protection/>
    </xf>
    <xf numFmtId="1" fontId="45" fillId="29" borderId="58" xfId="68" applyNumberFormat="1" applyFont="1" applyFill="1" applyBorder="1" applyAlignment="1" applyProtection="1">
      <alignment horizontal="right" vertical="center" wrapText="1"/>
      <protection/>
    </xf>
    <xf numFmtId="1" fontId="39" fillId="29" borderId="89" xfId="0" applyNumberFormat="1" applyFont="1" applyFill="1" applyBorder="1" applyAlignment="1" applyProtection="1">
      <alignment horizontal="right" vertical="center"/>
      <protection/>
    </xf>
    <xf numFmtId="1" fontId="39" fillId="29" borderId="43" xfId="0" applyNumberFormat="1" applyFont="1" applyFill="1" applyBorder="1" applyAlignment="1" applyProtection="1">
      <alignment horizontal="right" vertical="center"/>
      <protection/>
    </xf>
    <xf numFmtId="1" fontId="38" fillId="29" borderId="81" xfId="0" applyNumberFormat="1" applyFont="1" applyFill="1" applyBorder="1" applyAlignment="1" applyProtection="1">
      <alignment horizontal="left" vertical="center"/>
      <protection/>
    </xf>
    <xf numFmtId="1" fontId="38" fillId="29" borderId="42" xfId="0" applyNumberFormat="1" applyFont="1" applyFill="1" applyBorder="1" applyAlignment="1" applyProtection="1">
      <alignment horizontal="left" vertical="center"/>
      <protection/>
    </xf>
    <xf numFmtId="1" fontId="38" fillId="29" borderId="60" xfId="0" applyNumberFormat="1" applyFont="1" applyFill="1" applyBorder="1" applyAlignment="1" applyProtection="1">
      <alignment horizontal="left" vertical="center"/>
      <protection/>
    </xf>
    <xf numFmtId="1" fontId="38" fillId="29" borderId="99" xfId="0" applyNumberFormat="1" applyFont="1" applyFill="1" applyBorder="1" applyAlignment="1" applyProtection="1">
      <alignment horizontal="center" vertical="center" textRotation="90"/>
      <protection/>
    </xf>
    <xf numFmtId="1" fontId="38" fillId="29" borderId="66" xfId="0" applyNumberFormat="1" applyFont="1" applyFill="1" applyBorder="1" applyAlignment="1" applyProtection="1">
      <alignment horizontal="center" vertical="center" textRotation="90"/>
      <protection/>
    </xf>
    <xf numFmtId="1" fontId="38" fillId="29" borderId="70" xfId="0" applyNumberFormat="1" applyFont="1" applyFill="1" applyBorder="1" applyAlignment="1" applyProtection="1">
      <alignment horizontal="center" vertical="center" textRotation="90"/>
      <protection/>
    </xf>
    <xf numFmtId="1" fontId="39" fillId="29" borderId="81" xfId="0" applyNumberFormat="1" applyFont="1" applyFill="1" applyBorder="1" applyAlignment="1" applyProtection="1">
      <alignment horizontal="right" vertical="center"/>
      <protection/>
    </xf>
    <xf numFmtId="1" fontId="39" fillId="29" borderId="42" xfId="0" applyNumberFormat="1" applyFont="1" applyFill="1" applyBorder="1" applyAlignment="1" applyProtection="1">
      <alignment horizontal="right" vertical="center"/>
      <protection/>
    </xf>
    <xf numFmtId="1" fontId="39" fillId="29" borderId="60" xfId="0" applyNumberFormat="1" applyFont="1" applyFill="1" applyBorder="1" applyAlignment="1" applyProtection="1">
      <alignment horizontal="right" vertical="center"/>
      <protection/>
    </xf>
    <xf numFmtId="0" fontId="25" fillId="29" borderId="96" xfId="68" applyFont="1" applyFill="1" applyBorder="1" applyAlignment="1" applyProtection="1">
      <alignment horizontal="center" vertical="center" wrapText="1"/>
      <protection/>
    </xf>
    <xf numFmtId="0" fontId="25" fillId="29" borderId="56" xfId="68" applyFont="1" applyFill="1" applyBorder="1" applyAlignment="1" applyProtection="1">
      <alignment horizontal="center" vertical="center" wrapText="1"/>
      <protection/>
    </xf>
    <xf numFmtId="0" fontId="25" fillId="29" borderId="52" xfId="68" applyFont="1" applyFill="1" applyBorder="1" applyAlignment="1" applyProtection="1">
      <alignment horizontal="center" vertical="center" wrapText="1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57" xfId="0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0" fontId="39" fillId="29" borderId="81" xfId="0" applyFont="1" applyFill="1" applyBorder="1" applyAlignment="1" applyProtection="1">
      <alignment horizontal="right" vertical="center"/>
      <protection/>
    </xf>
    <xf numFmtId="0" fontId="39" fillId="29" borderId="60" xfId="0" applyFont="1" applyFill="1" applyBorder="1" applyAlignment="1" applyProtection="1">
      <alignment horizontal="right" vertical="center"/>
      <protection/>
    </xf>
    <xf numFmtId="0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55" xfId="0" applyNumberFormat="1" applyFont="1" applyFill="1" applyBorder="1" applyAlignment="1" applyProtection="1">
      <alignment horizontal="center" vertical="center"/>
      <protection/>
    </xf>
    <xf numFmtId="1" fontId="39" fillId="29" borderId="62" xfId="0" applyNumberFormat="1" applyFont="1" applyFill="1" applyBorder="1" applyAlignment="1" applyProtection="1">
      <alignment horizontal="center" vertical="center"/>
      <protection/>
    </xf>
    <xf numFmtId="0" fontId="39" fillId="29" borderId="89" xfId="0" applyFont="1" applyFill="1" applyBorder="1" applyAlignment="1" applyProtection="1">
      <alignment horizontal="center" vertical="center"/>
      <protection/>
    </xf>
    <xf numFmtId="0" fontId="39" fillId="29" borderId="19" xfId="0" applyFont="1" applyFill="1" applyBorder="1" applyAlignment="1" applyProtection="1">
      <alignment horizontal="center" vertical="center"/>
      <protection/>
    </xf>
    <xf numFmtId="0" fontId="39" fillId="29" borderId="43" xfId="0" applyFont="1" applyFill="1" applyBorder="1" applyAlignment="1" applyProtection="1">
      <alignment horizontal="center" vertical="center"/>
      <protection/>
    </xf>
    <xf numFmtId="0" fontId="39" fillId="29" borderId="82" xfId="0" applyFont="1" applyFill="1" applyBorder="1" applyAlignment="1" applyProtection="1">
      <alignment horizontal="right" vertical="center"/>
      <protection/>
    </xf>
    <xf numFmtId="0" fontId="39" fillId="29" borderId="83" xfId="0" applyFont="1" applyFill="1" applyBorder="1" applyAlignment="1" applyProtection="1">
      <alignment horizontal="right" vertical="center"/>
      <protection/>
    </xf>
    <xf numFmtId="0" fontId="3" fillId="29" borderId="63" xfId="0" applyFont="1" applyFill="1" applyBorder="1" applyAlignment="1" applyProtection="1">
      <alignment horizontal="center" vertical="center"/>
      <protection/>
    </xf>
    <xf numFmtId="0" fontId="3" fillId="29" borderId="56" xfId="0" applyFont="1" applyFill="1" applyBorder="1" applyAlignment="1" applyProtection="1">
      <alignment horizontal="center" vertical="center"/>
      <protection/>
    </xf>
    <xf numFmtId="0" fontId="3" fillId="29" borderId="72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38" fillId="29" borderId="55" xfId="0" applyNumberFormat="1" applyFont="1" applyFill="1" applyBorder="1" applyAlignment="1" applyProtection="1">
      <alignment horizontal="center" vertical="center"/>
      <protection/>
    </xf>
    <xf numFmtId="0" fontId="38" fillId="29" borderId="42" xfId="0" applyNumberFormat="1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3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65" xfId="0" applyFont="1" applyFill="1" applyBorder="1" applyAlignment="1" applyProtection="1">
      <alignment horizontal="center" vertical="center" wrapText="1"/>
      <protection/>
    </xf>
    <xf numFmtId="0" fontId="4" fillId="29" borderId="33" xfId="0" applyFont="1" applyFill="1" applyBorder="1" applyAlignment="1" applyProtection="1">
      <alignment horizontal="center" vertical="center" wrapText="1"/>
      <protection/>
    </xf>
    <xf numFmtId="0" fontId="4" fillId="29" borderId="38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45" xfId="0" applyNumberFormat="1" applyFont="1" applyFill="1" applyBorder="1" applyAlignment="1" applyProtection="1">
      <alignment horizontal="center" textRotation="90" wrapText="1"/>
      <protection/>
    </xf>
    <xf numFmtId="1" fontId="4" fillId="29" borderId="73" xfId="0" applyNumberFormat="1" applyFont="1" applyFill="1" applyBorder="1" applyAlignment="1" applyProtection="1">
      <alignment horizontal="center" textRotation="90" wrapText="1"/>
      <protection/>
    </xf>
    <xf numFmtId="1" fontId="4" fillId="29" borderId="41" xfId="0" applyNumberFormat="1" applyFont="1" applyFill="1" applyBorder="1" applyAlignment="1" applyProtection="1">
      <alignment horizontal="center" textRotation="90" wrapText="1"/>
      <protection/>
    </xf>
    <xf numFmtId="1" fontId="4" fillId="29" borderId="75" xfId="0" applyNumberFormat="1" applyFont="1" applyFill="1" applyBorder="1" applyAlignment="1" applyProtection="1">
      <alignment horizontal="center" textRotation="90" wrapText="1"/>
      <protection/>
    </xf>
    <xf numFmtId="1" fontId="4" fillId="29" borderId="74" xfId="0" applyNumberFormat="1" applyFont="1" applyFill="1" applyBorder="1" applyAlignment="1" applyProtection="1">
      <alignment horizontal="center" textRotation="90" wrapText="1"/>
      <protection/>
    </xf>
    <xf numFmtId="0" fontId="4" fillId="29" borderId="65" xfId="0" applyFont="1" applyFill="1" applyBorder="1" applyAlignment="1" applyProtection="1">
      <alignment horizontal="center" vertical="center"/>
      <protection/>
    </xf>
    <xf numFmtId="0" fontId="4" fillId="29" borderId="33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1" fontId="3" fillId="29" borderId="35" xfId="0" applyNumberFormat="1" applyFont="1" applyFill="1" applyBorder="1" applyAlignment="1" applyProtection="1">
      <alignment horizontal="center" wrapText="1"/>
      <protection/>
    </xf>
    <xf numFmtId="1" fontId="3" fillId="29" borderId="30" xfId="0" applyNumberFormat="1" applyFont="1" applyFill="1" applyBorder="1" applyAlignment="1" applyProtection="1">
      <alignment horizontal="center" wrapText="1"/>
      <protection/>
    </xf>
    <xf numFmtId="1" fontId="3" fillId="29" borderId="54" xfId="0" applyNumberFormat="1" applyFont="1" applyFill="1" applyBorder="1" applyAlignment="1" applyProtection="1">
      <alignment horizontal="center" wrapText="1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0" fontId="39" fillId="29" borderId="56" xfId="0" applyFont="1" applyFill="1" applyBorder="1" applyAlignment="1" applyProtection="1">
      <alignment horizontal="center" vertical="center"/>
      <protection/>
    </xf>
    <xf numFmtId="0" fontId="39" fillId="29" borderId="52" xfId="0" applyFont="1" applyFill="1" applyBorder="1" applyAlignment="1" applyProtection="1">
      <alignment horizontal="center" vertical="center"/>
      <protection/>
    </xf>
    <xf numFmtId="0" fontId="38" fillId="29" borderId="81" xfId="0" applyNumberFormat="1" applyFont="1" applyFill="1" applyBorder="1" applyAlignment="1" applyProtection="1">
      <alignment horizontal="center" vertical="center"/>
      <protection/>
    </xf>
    <xf numFmtId="0" fontId="38" fillId="29" borderId="62" xfId="0" applyNumberFormat="1" applyFont="1" applyFill="1" applyBorder="1" applyAlignment="1" applyProtection="1">
      <alignment horizontal="center" vertical="center"/>
      <protection/>
    </xf>
    <xf numFmtId="0" fontId="49" fillId="29" borderId="35" xfId="0" applyFont="1" applyFill="1" applyBorder="1" applyAlignment="1">
      <alignment horizontal="center"/>
    </xf>
    <xf numFmtId="0" fontId="49" fillId="29" borderId="30" xfId="0" applyFont="1" applyFill="1" applyBorder="1" applyAlignment="1">
      <alignment horizontal="center"/>
    </xf>
    <xf numFmtId="0" fontId="49" fillId="29" borderId="54" xfId="0" applyFont="1" applyFill="1" applyBorder="1" applyAlignment="1">
      <alignment horizontal="center"/>
    </xf>
    <xf numFmtId="0" fontId="3" fillId="29" borderId="96" xfId="0" applyFont="1" applyFill="1" applyBorder="1" applyAlignment="1" applyProtection="1">
      <alignment horizontal="center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3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0" fontId="39" fillId="29" borderId="81" xfId="0" applyFont="1" applyFill="1" applyBorder="1" applyAlignment="1" applyProtection="1">
      <alignment horizontal="center" vertical="center"/>
      <protection/>
    </xf>
    <xf numFmtId="0" fontId="39" fillId="29" borderId="42" xfId="0" applyFont="1" applyFill="1" applyBorder="1" applyAlignment="1" applyProtection="1">
      <alignment horizontal="center" vertical="center"/>
      <protection/>
    </xf>
    <xf numFmtId="0" fontId="39" fillId="29" borderId="60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3" xfId="0" applyFont="1" applyFill="1" applyBorder="1" applyAlignment="1" applyProtection="1">
      <alignment horizontal="center" vertical="center"/>
      <protection/>
    </xf>
    <xf numFmtId="0" fontId="3" fillId="29" borderId="65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49" fillId="29" borderId="59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center"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49" xfId="68" applyFont="1" applyFill="1" applyBorder="1" applyAlignment="1" applyProtection="1">
      <alignment horizontal="center" vertical="center" wrapText="1"/>
      <protection/>
    </xf>
    <xf numFmtId="0" fontId="25" fillId="0" borderId="30" xfId="68" applyFont="1" applyFill="1" applyBorder="1" applyAlignment="1" applyProtection="1">
      <alignment horizontal="center" vertical="center" wrapText="1"/>
      <protection/>
    </xf>
    <xf numFmtId="0" fontId="25" fillId="0" borderId="54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25" xfId="68" applyFont="1" applyFill="1" applyBorder="1" applyAlignment="1" applyProtection="1">
      <alignment horizontal="center" vertical="center" wrapText="1"/>
      <protection/>
    </xf>
    <xf numFmtId="0" fontId="38" fillId="0" borderId="26" xfId="68" applyFont="1" applyFill="1" applyBorder="1" applyAlignment="1" applyProtection="1">
      <alignment horizontal="center" vertical="center" wrapText="1"/>
      <protection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52" xfId="68" applyFont="1" applyBorder="1" applyAlignment="1" applyProtection="1">
      <alignment horizontal="center" vertical="center" wrapText="1"/>
      <protection/>
    </xf>
    <xf numFmtId="0" fontId="32" fillId="0" borderId="57" xfId="68" applyFont="1" applyBorder="1" applyAlignment="1" applyProtection="1">
      <alignment horizontal="center" vertical="center" wrapText="1"/>
      <protection/>
    </xf>
    <xf numFmtId="0" fontId="32" fillId="0" borderId="34" xfId="68" applyFont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50" xfId="68" applyFont="1" applyFill="1" applyBorder="1" applyAlignment="1" applyProtection="1">
      <alignment horizontal="center" vertical="center" wrapText="1"/>
      <protection locked="0"/>
    </xf>
    <xf numFmtId="0" fontId="32" fillId="29" borderId="3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6" xfId="68" applyFont="1" applyFill="1" applyBorder="1" applyAlignment="1" applyProtection="1">
      <alignment horizontal="center" vertical="center" wrapText="1"/>
      <protection locked="0"/>
    </xf>
    <xf numFmtId="0" fontId="3" fillId="29" borderId="78" xfId="68" applyFont="1" applyFill="1" applyBorder="1" applyAlignment="1" applyProtection="1">
      <alignment horizontal="center" vertical="center" wrapText="1"/>
      <protection locked="0"/>
    </xf>
    <xf numFmtId="0" fontId="3" fillId="29" borderId="31" xfId="68" applyFont="1" applyFill="1" applyBorder="1" applyAlignment="1" applyProtection="1">
      <alignment horizontal="center" vertical="center" wrapText="1"/>
      <protection locked="0"/>
    </xf>
    <xf numFmtId="0" fontId="3" fillId="29" borderId="47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68" xfId="68" applyFont="1" applyFill="1" applyBorder="1" applyAlignment="1" applyProtection="1">
      <alignment horizontal="center" vertical="center" wrapText="1"/>
      <protection locked="0"/>
    </xf>
    <xf numFmtId="0" fontId="3" fillId="29" borderId="57" xfId="68" applyFont="1" applyFill="1" applyBorder="1" applyAlignment="1" applyProtection="1">
      <alignment horizontal="center" vertical="center" wrapText="1"/>
      <protection locked="0"/>
    </xf>
    <xf numFmtId="1" fontId="32" fillId="29" borderId="35" xfId="68" applyNumberFormat="1" applyFont="1" applyFill="1" applyBorder="1" applyAlignment="1" applyProtection="1">
      <alignment horizontal="center" vertical="center" wrapText="1"/>
      <protection/>
    </xf>
    <xf numFmtId="1" fontId="32" fillId="29" borderId="44" xfId="68" applyNumberFormat="1" applyFont="1" applyFill="1" applyBorder="1" applyAlignment="1" applyProtection="1">
      <alignment horizontal="center" vertical="center" wrapText="1"/>
      <protection/>
    </xf>
    <xf numFmtId="49" fontId="3" fillId="0" borderId="82" xfId="59" applyNumberFormat="1" applyFont="1" applyFill="1" applyBorder="1" applyAlignment="1" applyProtection="1">
      <alignment horizontal="center" vertical="center" wrapText="1"/>
      <protection/>
    </xf>
    <xf numFmtId="49" fontId="3" fillId="0" borderId="61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2" fillId="0" borderId="2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6" xfId="68" applyFont="1" applyFill="1" applyBorder="1" applyAlignment="1" applyProtection="1">
      <alignment horizontal="center" vertical="center" wrapText="1"/>
      <protection/>
    </xf>
    <xf numFmtId="1" fontId="24" fillId="0" borderId="26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0" fontId="32" fillId="0" borderId="25" xfId="68" applyFont="1" applyBorder="1" applyAlignment="1" applyProtection="1">
      <alignment horizontal="center" vertical="center" wrapText="1"/>
      <protection/>
    </xf>
    <xf numFmtId="0" fontId="32" fillId="0" borderId="26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63" xfId="68" applyFont="1" applyBorder="1" applyAlignment="1" applyProtection="1">
      <alignment horizontal="center" vertical="center" wrapText="1"/>
      <protection/>
    </xf>
    <xf numFmtId="0" fontId="32" fillId="0" borderId="56" xfId="68" applyFont="1" applyBorder="1" applyAlignment="1" applyProtection="1">
      <alignment horizontal="center" vertical="center" wrapText="1"/>
      <protection/>
    </xf>
    <xf numFmtId="0" fontId="32" fillId="0" borderId="72" xfId="68" applyFont="1" applyBorder="1" applyAlignment="1" applyProtection="1">
      <alignment horizontal="center" vertical="center" wrapText="1"/>
      <protection/>
    </xf>
    <xf numFmtId="0" fontId="32" fillId="0" borderId="47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88" xfId="68" applyFont="1" applyBorder="1" applyAlignment="1" applyProtection="1">
      <alignment horizontal="center" vertical="center" wrapText="1"/>
      <protection/>
    </xf>
    <xf numFmtId="0" fontId="32" fillId="0" borderId="59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32" xfId="68" applyFont="1" applyBorder="1" applyAlignment="1" applyProtection="1">
      <alignment horizontal="center" vertical="center" wrapText="1"/>
      <protection/>
    </xf>
    <xf numFmtId="0" fontId="3" fillId="0" borderId="96" xfId="68" applyFont="1" applyFill="1" applyBorder="1" applyAlignment="1" applyProtection="1">
      <alignment horizontal="center" vertical="center" wrapText="1"/>
      <protection/>
    </xf>
    <xf numFmtId="0" fontId="3" fillId="0" borderId="72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88" xfId="68" applyFont="1" applyFill="1" applyBorder="1" applyAlignment="1" applyProtection="1">
      <alignment horizontal="center" vertical="center" wrapText="1"/>
      <protection/>
    </xf>
    <xf numFmtId="0" fontId="3" fillId="0" borderId="71" xfId="68" applyFont="1" applyFill="1" applyBorder="1" applyAlignment="1" applyProtection="1">
      <alignment horizontal="center" vertical="center" wrapText="1"/>
      <protection/>
    </xf>
    <xf numFmtId="0" fontId="3" fillId="0" borderId="32" xfId="68" applyFont="1" applyFill="1" applyBorder="1" applyAlignment="1" applyProtection="1">
      <alignment horizontal="center" vertical="center" wrapText="1"/>
      <protection/>
    </xf>
    <xf numFmtId="1" fontId="3" fillId="0" borderId="26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6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63" xfId="68" applyNumberFormat="1" applyFont="1" applyFill="1" applyBorder="1" applyAlignment="1" applyProtection="1">
      <alignment horizontal="center" vertical="center"/>
      <protection/>
    </xf>
    <xf numFmtId="196" fontId="3" fillId="0" borderId="56" xfId="68" applyNumberFormat="1" applyFont="1" applyFill="1" applyBorder="1" applyAlignment="1" applyProtection="1">
      <alignment horizontal="center" vertical="center"/>
      <protection/>
    </xf>
    <xf numFmtId="196" fontId="3" fillId="0" borderId="52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5" xfId="68" applyNumberFormat="1" applyFont="1" applyFill="1" applyBorder="1" applyAlignment="1" applyProtection="1">
      <alignment horizontal="center" vertical="center"/>
      <protection/>
    </xf>
    <xf numFmtId="1" fontId="1" fillId="0" borderId="30" xfId="68" applyNumberFormat="1" applyFont="1" applyFill="1" applyBorder="1" applyAlignment="1" applyProtection="1">
      <alignment horizontal="center" vertical="center"/>
      <protection/>
    </xf>
    <xf numFmtId="1" fontId="1" fillId="0" borderId="44" xfId="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29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209550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81012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4"/>
  <sheetViews>
    <sheetView zoomScale="70" zoomScaleNormal="70" zoomScalePageLayoutView="0" workbookViewId="0" topLeftCell="A4">
      <selection activeCell="BJ28" sqref="BJ28"/>
    </sheetView>
  </sheetViews>
  <sheetFormatPr defaultColWidth="9.00390625" defaultRowHeight="12.75"/>
  <cols>
    <col min="1" max="60" width="3.625" style="2" customWidth="1"/>
    <col min="61" max="68" width="7.625" style="2" customWidth="1"/>
    <col min="69" max="16384" width="8.875" style="2" customWidth="1"/>
  </cols>
  <sheetData>
    <row r="2" spans="1:68" ht="39.75" customHeight="1">
      <c r="A2" s="416" t="s">
        <v>94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</row>
    <row r="3" spans="1:68" ht="39.75" customHeight="1">
      <c r="A3" s="416" t="s">
        <v>93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</row>
    <row r="4" spans="1:68" s="3" customFormat="1" ht="60" customHeight="1">
      <c r="A4" s="411" t="s">
        <v>20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</row>
    <row r="5" spans="1:68" s="3" customFormat="1" ht="30" customHeight="1">
      <c r="A5" s="412" t="s">
        <v>102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</row>
    <row r="6" s="3" customFormat="1" ht="19.5" customHeight="1"/>
    <row r="7" spans="19:68" s="3" customFormat="1" ht="30" customHeight="1">
      <c r="S7" s="418" t="s">
        <v>95</v>
      </c>
      <c r="T7" s="418"/>
      <c r="U7" s="418"/>
      <c r="V7" s="418"/>
      <c r="W7" s="418"/>
      <c r="X7" s="418"/>
      <c r="Y7" s="418"/>
      <c r="Z7" s="418"/>
      <c r="AA7" s="418"/>
      <c r="AB7" s="395" t="s">
        <v>125</v>
      </c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X7" s="418" t="s">
        <v>19</v>
      </c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395" t="s">
        <v>133</v>
      </c>
      <c r="BL7" s="395"/>
      <c r="BM7" s="395"/>
      <c r="BN7" s="395"/>
      <c r="BO7" s="395"/>
      <c r="BP7" s="395"/>
    </row>
    <row r="8" spans="19:68" s="3" customFormat="1" ht="30" customHeight="1">
      <c r="S8" s="418" t="s">
        <v>96</v>
      </c>
      <c r="T8" s="418"/>
      <c r="U8" s="418"/>
      <c r="V8" s="418"/>
      <c r="W8" s="418"/>
      <c r="X8" s="418"/>
      <c r="Y8" s="418"/>
      <c r="Z8" s="418"/>
      <c r="AA8" s="418"/>
      <c r="AB8" s="395" t="s">
        <v>126</v>
      </c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X8" s="418" t="s">
        <v>101</v>
      </c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396" t="s">
        <v>127</v>
      </c>
      <c r="BL8" s="396"/>
      <c r="BM8" s="396"/>
      <c r="BN8" s="396"/>
      <c r="BO8" s="396"/>
      <c r="BP8" s="396"/>
    </row>
    <row r="9" spans="19:68" s="67" customFormat="1" ht="30" customHeight="1">
      <c r="S9" s="394" t="s">
        <v>98</v>
      </c>
      <c r="T9" s="394"/>
      <c r="U9" s="394"/>
      <c r="V9" s="394"/>
      <c r="W9" s="394"/>
      <c r="X9" s="394"/>
      <c r="Y9" s="394"/>
      <c r="Z9" s="394"/>
      <c r="AA9" s="394"/>
      <c r="AB9" s="420" t="s">
        <v>169</v>
      </c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X9" s="394" t="s">
        <v>99</v>
      </c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7" t="s">
        <v>128</v>
      </c>
      <c r="BL9" s="397"/>
      <c r="BM9" s="397"/>
      <c r="BN9" s="397"/>
      <c r="BO9" s="397"/>
      <c r="BP9" s="397"/>
    </row>
    <row r="10" spans="19:68" s="67" customFormat="1" ht="39.75" customHeight="1">
      <c r="S10" s="394" t="s">
        <v>97</v>
      </c>
      <c r="T10" s="394"/>
      <c r="U10" s="394"/>
      <c r="V10" s="394"/>
      <c r="W10" s="394"/>
      <c r="X10" s="394"/>
      <c r="Y10" s="394"/>
      <c r="Z10" s="394"/>
      <c r="AA10" s="394"/>
      <c r="AB10" s="419" t="s">
        <v>273</v>
      </c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X10" s="394" t="s">
        <v>100</v>
      </c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86" t="s">
        <v>129</v>
      </c>
      <c r="BL10" s="86"/>
      <c r="BM10" s="86"/>
      <c r="BN10" s="86"/>
      <c r="BO10" s="86"/>
      <c r="BP10" s="86"/>
    </row>
    <row r="11" spans="19:68" s="67" customFormat="1" ht="30" customHeight="1">
      <c r="S11" s="394" t="s">
        <v>247</v>
      </c>
      <c r="T11" s="394"/>
      <c r="U11" s="394"/>
      <c r="V11" s="394"/>
      <c r="W11" s="394"/>
      <c r="X11" s="394"/>
      <c r="Y11" s="394"/>
      <c r="Z11" s="394"/>
      <c r="AA11" s="394"/>
      <c r="AB11" s="87" t="s">
        <v>250</v>
      </c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9:68" s="68" customFormat="1" ht="30" customHeight="1">
      <c r="S12" s="69"/>
      <c r="T12" s="69"/>
      <c r="U12" s="69"/>
      <c r="V12" s="69"/>
      <c r="W12" s="69"/>
      <c r="X12" s="69"/>
      <c r="Y12" s="69"/>
      <c r="Z12" s="69"/>
      <c r="AA12" s="69"/>
      <c r="AB12" s="70" t="s">
        <v>272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415" t="s">
        <v>232</v>
      </c>
      <c r="BP12" s="415"/>
    </row>
    <row r="13" spans="1:68" s="68" customFormat="1" ht="23.25" customHeight="1">
      <c r="A13" s="426" t="s">
        <v>21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295"/>
      <c r="BC13" s="295"/>
      <c r="BD13" s="295"/>
      <c r="BE13" s="295"/>
      <c r="BF13" s="295"/>
      <c r="BH13" s="414" t="s">
        <v>22</v>
      </c>
      <c r="BI13" s="414"/>
      <c r="BJ13" s="414"/>
      <c r="BK13" s="414"/>
      <c r="BL13" s="414"/>
      <c r="BM13" s="414"/>
      <c r="BN13" s="414"/>
      <c r="BO13" s="414"/>
      <c r="BP13" s="414"/>
    </row>
    <row r="14" s="68" customFormat="1" ht="3.75" customHeight="1" thickBot="1"/>
    <row r="15" spans="1:68" s="68" customFormat="1" ht="24.75" customHeight="1">
      <c r="A15" s="424" t="s">
        <v>278</v>
      </c>
      <c r="B15" s="421" t="s">
        <v>35</v>
      </c>
      <c r="C15" s="422"/>
      <c r="D15" s="422"/>
      <c r="E15" s="423"/>
      <c r="F15" s="408" t="s">
        <v>24</v>
      </c>
      <c r="G15" s="409"/>
      <c r="H15" s="409"/>
      <c r="I15" s="409"/>
      <c r="J15" s="408" t="s">
        <v>25</v>
      </c>
      <c r="K15" s="409"/>
      <c r="L15" s="409"/>
      <c r="M15" s="409"/>
      <c r="N15" s="410"/>
      <c r="O15" s="408" t="s">
        <v>26</v>
      </c>
      <c r="P15" s="409"/>
      <c r="Q15" s="409"/>
      <c r="R15" s="410"/>
      <c r="S15" s="408" t="s">
        <v>27</v>
      </c>
      <c r="T15" s="409"/>
      <c r="U15" s="409"/>
      <c r="V15" s="409"/>
      <c r="W15" s="410"/>
      <c r="X15" s="408" t="s">
        <v>28</v>
      </c>
      <c r="Y15" s="409"/>
      <c r="Z15" s="409"/>
      <c r="AA15" s="410"/>
      <c r="AB15" s="408" t="s">
        <v>29</v>
      </c>
      <c r="AC15" s="409"/>
      <c r="AD15" s="409"/>
      <c r="AE15" s="410"/>
      <c r="AF15" s="408" t="s">
        <v>30</v>
      </c>
      <c r="AG15" s="409"/>
      <c r="AH15" s="409"/>
      <c r="AI15" s="409"/>
      <c r="AJ15" s="410"/>
      <c r="AK15" s="408" t="s">
        <v>31</v>
      </c>
      <c r="AL15" s="409"/>
      <c r="AM15" s="409"/>
      <c r="AN15" s="410"/>
      <c r="AO15" s="408" t="s">
        <v>32</v>
      </c>
      <c r="AP15" s="409"/>
      <c r="AQ15" s="409"/>
      <c r="AR15" s="409"/>
      <c r="AS15" s="410"/>
      <c r="AT15" s="408" t="s">
        <v>33</v>
      </c>
      <c r="AU15" s="409"/>
      <c r="AV15" s="409"/>
      <c r="AW15" s="410"/>
      <c r="AX15" s="408" t="s">
        <v>34</v>
      </c>
      <c r="AY15" s="409"/>
      <c r="AZ15" s="409"/>
      <c r="BA15" s="410"/>
      <c r="BB15" s="408" t="s">
        <v>35</v>
      </c>
      <c r="BC15" s="409"/>
      <c r="BD15" s="409"/>
      <c r="BE15" s="409"/>
      <c r="BF15" s="410"/>
      <c r="BG15" s="73"/>
      <c r="BH15" s="402" t="s">
        <v>23</v>
      </c>
      <c r="BI15" s="404" t="s">
        <v>36</v>
      </c>
      <c r="BJ15" s="398" t="s">
        <v>87</v>
      </c>
      <c r="BK15" s="398" t="s">
        <v>88</v>
      </c>
      <c r="BL15" s="398" t="s">
        <v>89</v>
      </c>
      <c r="BM15" s="398" t="s">
        <v>90</v>
      </c>
      <c r="BN15" s="398" t="s">
        <v>91</v>
      </c>
      <c r="BO15" s="398" t="s">
        <v>38</v>
      </c>
      <c r="BP15" s="400" t="s">
        <v>0</v>
      </c>
    </row>
    <row r="16" spans="1:68" s="68" customFormat="1" ht="24.75" customHeight="1" thickBot="1">
      <c r="A16" s="425"/>
      <c r="B16" s="304"/>
      <c r="C16" s="305"/>
      <c r="D16" s="306"/>
      <c r="E16" s="307"/>
      <c r="F16" s="308">
        <v>1</v>
      </c>
      <c r="G16" s="306">
        <v>2</v>
      </c>
      <c r="H16" s="306">
        <v>3</v>
      </c>
      <c r="I16" s="306">
        <v>4</v>
      </c>
      <c r="J16" s="308">
        <v>5</v>
      </c>
      <c r="K16" s="306">
        <v>6</v>
      </c>
      <c r="L16" s="306">
        <v>7</v>
      </c>
      <c r="M16" s="306">
        <v>8</v>
      </c>
      <c r="N16" s="307">
        <v>9</v>
      </c>
      <c r="O16" s="308">
        <v>10</v>
      </c>
      <c r="P16" s="306">
        <v>11</v>
      </c>
      <c r="Q16" s="306">
        <v>12</v>
      </c>
      <c r="R16" s="307">
        <v>13</v>
      </c>
      <c r="S16" s="308">
        <v>14</v>
      </c>
      <c r="T16" s="306">
        <v>15</v>
      </c>
      <c r="U16" s="306">
        <v>16</v>
      </c>
      <c r="V16" s="306">
        <v>17</v>
      </c>
      <c r="W16" s="307">
        <v>18</v>
      </c>
      <c r="X16" s="308">
        <v>19</v>
      </c>
      <c r="Y16" s="306">
        <v>20</v>
      </c>
      <c r="Z16" s="306">
        <v>21</v>
      </c>
      <c r="AA16" s="307">
        <v>22</v>
      </c>
      <c r="AB16" s="308">
        <v>23</v>
      </c>
      <c r="AC16" s="306">
        <v>24</v>
      </c>
      <c r="AD16" s="306">
        <v>25</v>
      </c>
      <c r="AE16" s="307">
        <v>26</v>
      </c>
      <c r="AF16" s="308">
        <v>27</v>
      </c>
      <c r="AG16" s="306">
        <v>28</v>
      </c>
      <c r="AH16" s="306">
        <v>29</v>
      </c>
      <c r="AI16" s="306">
        <v>30</v>
      </c>
      <c r="AJ16" s="307">
        <v>31</v>
      </c>
      <c r="AK16" s="308">
        <v>32</v>
      </c>
      <c r="AL16" s="306">
        <v>33</v>
      </c>
      <c r="AM16" s="306">
        <v>34</v>
      </c>
      <c r="AN16" s="307">
        <v>35</v>
      </c>
      <c r="AO16" s="308">
        <v>36</v>
      </c>
      <c r="AP16" s="306">
        <v>37</v>
      </c>
      <c r="AQ16" s="306">
        <v>38</v>
      </c>
      <c r="AR16" s="306">
        <v>39</v>
      </c>
      <c r="AS16" s="307">
        <v>40</v>
      </c>
      <c r="AT16" s="308">
        <v>41</v>
      </c>
      <c r="AU16" s="306">
        <v>42</v>
      </c>
      <c r="AV16" s="306">
        <v>43</v>
      </c>
      <c r="AW16" s="307">
        <v>44</v>
      </c>
      <c r="AX16" s="308">
        <v>45</v>
      </c>
      <c r="AY16" s="306">
        <v>46</v>
      </c>
      <c r="AZ16" s="306">
        <v>47</v>
      </c>
      <c r="BA16" s="307">
        <v>48</v>
      </c>
      <c r="BB16" s="308">
        <v>49</v>
      </c>
      <c r="BC16" s="306">
        <v>50</v>
      </c>
      <c r="BD16" s="306">
        <v>51</v>
      </c>
      <c r="BE16" s="306">
        <v>52</v>
      </c>
      <c r="BF16" s="307"/>
      <c r="BG16" s="74"/>
      <c r="BH16" s="403"/>
      <c r="BI16" s="405"/>
      <c r="BJ16" s="399"/>
      <c r="BK16" s="399"/>
      <c r="BL16" s="399"/>
      <c r="BM16" s="399"/>
      <c r="BN16" s="399"/>
      <c r="BO16" s="399"/>
      <c r="BP16" s="401"/>
    </row>
    <row r="17" spans="1:68" s="68" customFormat="1" ht="19.5" customHeight="1" thickBot="1">
      <c r="A17" s="309" t="s">
        <v>39</v>
      </c>
      <c r="B17" s="82"/>
      <c r="C17" s="83"/>
      <c r="D17" s="83"/>
      <c r="E17" s="84"/>
      <c r="F17" s="313"/>
      <c r="G17" s="311"/>
      <c r="H17" s="311"/>
      <c r="I17" s="310"/>
      <c r="J17" s="313"/>
      <c r="K17" s="389"/>
      <c r="L17" s="311"/>
      <c r="M17" s="311"/>
      <c r="N17" s="312"/>
      <c r="O17" s="313"/>
      <c r="P17" s="311"/>
      <c r="Q17" s="311"/>
      <c r="R17" s="312"/>
      <c r="S17" s="313"/>
      <c r="T17" s="314"/>
      <c r="U17" s="314"/>
      <c r="V17" s="333" t="s">
        <v>43</v>
      </c>
      <c r="W17" s="333" t="s">
        <v>43</v>
      </c>
      <c r="X17" s="82" t="s">
        <v>44</v>
      </c>
      <c r="Y17" s="83" t="s">
        <v>44</v>
      </c>
      <c r="Z17" s="83" t="s">
        <v>44</v>
      </c>
      <c r="AA17" s="84" t="s">
        <v>44</v>
      </c>
      <c r="AB17" s="82" t="s">
        <v>44</v>
      </c>
      <c r="AC17" s="83" t="s">
        <v>44</v>
      </c>
      <c r="AD17" s="317"/>
      <c r="AE17" s="318"/>
      <c r="AF17" s="319"/>
      <c r="AG17" s="317"/>
      <c r="AH17" s="317"/>
      <c r="AI17" s="317"/>
      <c r="AJ17" s="320"/>
      <c r="AK17" s="319"/>
      <c r="AL17" s="317"/>
      <c r="AM17" s="317"/>
      <c r="AN17" s="321"/>
      <c r="AO17" s="322"/>
      <c r="AP17" s="314"/>
      <c r="AQ17" s="314"/>
      <c r="AR17" s="314"/>
      <c r="AS17" s="314"/>
      <c r="AT17" s="314"/>
      <c r="AU17" s="314"/>
      <c r="AV17" s="333" t="s">
        <v>43</v>
      </c>
      <c r="AW17" s="84" t="s">
        <v>44</v>
      </c>
      <c r="AX17" s="82" t="s">
        <v>44</v>
      </c>
      <c r="AY17" s="83" t="s">
        <v>44</v>
      </c>
      <c r="AZ17" s="83" t="s">
        <v>44</v>
      </c>
      <c r="BA17" s="84" t="s">
        <v>44</v>
      </c>
      <c r="BB17" s="82" t="s">
        <v>44</v>
      </c>
      <c r="BC17" s="83" t="s">
        <v>44</v>
      </c>
      <c r="BD17" s="83" t="s">
        <v>44</v>
      </c>
      <c r="BE17" s="84" t="s">
        <v>44</v>
      </c>
      <c r="BF17" s="316"/>
      <c r="BG17" s="79"/>
      <c r="BH17" s="75" t="s">
        <v>39</v>
      </c>
      <c r="BI17" s="265">
        <f>COUNTBLANK(F17:BA17)</f>
        <v>34</v>
      </c>
      <c r="BJ17" s="263">
        <f>COUNTIF(B17:BA17,"С")</f>
        <v>3</v>
      </c>
      <c r="BK17" s="263">
        <f>COUNTIF(B17:BA17,"А")</f>
        <v>0</v>
      </c>
      <c r="BL17" s="263">
        <f>COUNTIF(B17:BA17,"Н")</f>
        <v>0</v>
      </c>
      <c r="BM17" s="263">
        <f>COUNTIF(B17:BA17,"П")</f>
        <v>0</v>
      </c>
      <c r="BN17" s="263">
        <f>COUNTIF(B17:BA17,"Д")</f>
        <v>0</v>
      </c>
      <c r="BO17" s="263">
        <f>COUNTIF(B17:BA17,"К")</f>
        <v>11</v>
      </c>
      <c r="BP17" s="264">
        <f>SUM(BI17:BO17)</f>
        <v>48</v>
      </c>
    </row>
    <row r="18" spans="1:68" s="68" customFormat="1" ht="19.5" customHeight="1" thickBot="1">
      <c r="A18" s="309" t="s">
        <v>40</v>
      </c>
      <c r="B18" s="325"/>
      <c r="C18" s="83"/>
      <c r="D18" s="390"/>
      <c r="E18" s="391"/>
      <c r="F18" s="313"/>
      <c r="G18" s="311"/>
      <c r="H18" s="311"/>
      <c r="I18" s="310"/>
      <c r="J18" s="313"/>
      <c r="K18" s="389"/>
      <c r="L18" s="311"/>
      <c r="M18" s="311"/>
      <c r="N18" s="312"/>
      <c r="O18" s="313"/>
      <c r="P18" s="311"/>
      <c r="Q18" s="311"/>
      <c r="R18" s="312"/>
      <c r="S18" s="313"/>
      <c r="T18" s="314"/>
      <c r="U18" s="333" t="s">
        <v>43</v>
      </c>
      <c r="V18" s="333" t="s">
        <v>43</v>
      </c>
      <c r="W18" s="333" t="s">
        <v>43</v>
      </c>
      <c r="X18" s="82" t="s">
        <v>44</v>
      </c>
      <c r="Y18" s="83" t="s">
        <v>44</v>
      </c>
      <c r="Z18" s="83" t="s">
        <v>44</v>
      </c>
      <c r="AA18" s="84" t="s">
        <v>44</v>
      </c>
      <c r="AB18" s="82" t="s">
        <v>44</v>
      </c>
      <c r="AC18" s="83" t="s">
        <v>44</v>
      </c>
      <c r="AD18" s="317"/>
      <c r="AE18" s="320"/>
      <c r="AF18" s="319"/>
      <c r="AG18" s="392"/>
      <c r="AH18" s="317"/>
      <c r="AI18" s="317"/>
      <c r="AJ18" s="320"/>
      <c r="AK18" s="319"/>
      <c r="AL18" s="317"/>
      <c r="AM18" s="317"/>
      <c r="AN18" s="321"/>
      <c r="AO18" s="322"/>
      <c r="AP18" s="314"/>
      <c r="AQ18" s="314"/>
      <c r="AR18" s="314"/>
      <c r="AS18" s="314"/>
      <c r="AT18" s="314"/>
      <c r="AU18" s="333" t="s">
        <v>43</v>
      </c>
      <c r="AV18" s="315" t="s">
        <v>43</v>
      </c>
      <c r="AW18" s="84" t="s">
        <v>44</v>
      </c>
      <c r="AX18" s="82" t="s">
        <v>44</v>
      </c>
      <c r="AY18" s="83" t="s">
        <v>44</v>
      </c>
      <c r="AZ18" s="83" t="s">
        <v>44</v>
      </c>
      <c r="BA18" s="84" t="s">
        <v>44</v>
      </c>
      <c r="BB18" s="82" t="s">
        <v>44</v>
      </c>
      <c r="BC18" s="83" t="s">
        <v>44</v>
      </c>
      <c r="BD18" s="83" t="s">
        <v>44</v>
      </c>
      <c r="BE18" s="84" t="s">
        <v>44</v>
      </c>
      <c r="BF18" s="316"/>
      <c r="BG18" s="79"/>
      <c r="BH18" s="80" t="s">
        <v>40</v>
      </c>
      <c r="BI18" s="265">
        <f>COUNTBLANK(F18:BA18)</f>
        <v>32</v>
      </c>
      <c r="BJ18" s="266">
        <f>COUNTIF(B18:BA18,"С")</f>
        <v>5</v>
      </c>
      <c r="BK18" s="266">
        <f>COUNTIF(B18:BA18,"А")</f>
        <v>0</v>
      </c>
      <c r="BL18" s="266">
        <f>COUNTIF(B18:BA18,"Н")</f>
        <v>0</v>
      </c>
      <c r="BM18" s="266">
        <f>COUNTIF(B18:BA18,"П")</f>
        <v>0</v>
      </c>
      <c r="BN18" s="266">
        <f>COUNTIF(B18:BA18,"Д")</f>
        <v>0</v>
      </c>
      <c r="BO18" s="266">
        <f>COUNTIF(B18:BA18,"К")</f>
        <v>11</v>
      </c>
      <c r="BP18" s="267">
        <f>SUM(BI18:BO18)</f>
        <v>48</v>
      </c>
    </row>
    <row r="19" spans="1:68" s="68" customFormat="1" ht="19.5" customHeight="1" thickBot="1">
      <c r="A19" s="309" t="s">
        <v>41</v>
      </c>
      <c r="B19" s="325"/>
      <c r="C19" s="83"/>
      <c r="D19" s="390"/>
      <c r="E19" s="391"/>
      <c r="F19" s="326"/>
      <c r="G19" s="311"/>
      <c r="H19" s="311"/>
      <c r="I19" s="311"/>
      <c r="J19" s="313"/>
      <c r="K19" s="311"/>
      <c r="L19" s="311"/>
      <c r="M19" s="311"/>
      <c r="N19" s="312"/>
      <c r="O19" s="313"/>
      <c r="P19" s="311"/>
      <c r="Q19" s="311"/>
      <c r="R19" s="312"/>
      <c r="S19" s="313"/>
      <c r="T19" s="314"/>
      <c r="U19" s="327" t="s">
        <v>43</v>
      </c>
      <c r="V19" s="333" t="s">
        <v>43</v>
      </c>
      <c r="W19" s="316" t="s">
        <v>44</v>
      </c>
      <c r="X19" s="82" t="s">
        <v>44</v>
      </c>
      <c r="Y19" s="83" t="s">
        <v>44</v>
      </c>
      <c r="Z19" s="83" t="s">
        <v>44</v>
      </c>
      <c r="AA19" s="84" t="s">
        <v>44</v>
      </c>
      <c r="AB19" s="82" t="s">
        <v>44</v>
      </c>
      <c r="AC19" s="83" t="s">
        <v>44</v>
      </c>
      <c r="AD19" s="317"/>
      <c r="AE19" s="320"/>
      <c r="AF19" s="319"/>
      <c r="AG19" s="317"/>
      <c r="AH19" s="317"/>
      <c r="AI19" s="317"/>
      <c r="AJ19" s="320"/>
      <c r="AK19" s="319"/>
      <c r="AL19" s="317"/>
      <c r="AM19" s="317"/>
      <c r="AN19" s="321"/>
      <c r="AO19" s="322"/>
      <c r="AP19" s="314"/>
      <c r="AQ19" s="314"/>
      <c r="AR19" s="314"/>
      <c r="AS19" s="314"/>
      <c r="AT19" s="315" t="s">
        <v>43</v>
      </c>
      <c r="AU19" s="315" t="s">
        <v>43</v>
      </c>
      <c r="AV19" s="315" t="s">
        <v>43</v>
      </c>
      <c r="AW19" s="316" t="s">
        <v>44</v>
      </c>
      <c r="AX19" s="323" t="s">
        <v>44</v>
      </c>
      <c r="AY19" s="324" t="s">
        <v>44</v>
      </c>
      <c r="AZ19" s="324" t="s">
        <v>44</v>
      </c>
      <c r="BA19" s="316" t="s">
        <v>44</v>
      </c>
      <c r="BB19" s="323" t="s">
        <v>44</v>
      </c>
      <c r="BC19" s="324" t="s">
        <v>44</v>
      </c>
      <c r="BD19" s="324" t="s">
        <v>44</v>
      </c>
      <c r="BE19" s="324" t="s">
        <v>44</v>
      </c>
      <c r="BF19" s="316"/>
      <c r="BG19" s="79"/>
      <c r="BH19" s="80" t="s">
        <v>41</v>
      </c>
      <c r="BI19" s="265">
        <f>COUNTBLANK(F19:BA19)</f>
        <v>31</v>
      </c>
      <c r="BJ19" s="266">
        <f>COUNTIF(B19:BA19,"С")</f>
        <v>5</v>
      </c>
      <c r="BK19" s="266">
        <f>COUNTIF(B19:BA19,"А")</f>
        <v>0</v>
      </c>
      <c r="BL19" s="266">
        <f>COUNTIF(B19:BA19,"Н")</f>
        <v>0</v>
      </c>
      <c r="BM19" s="266">
        <f>COUNTIF(B19:BA19,"П")</f>
        <v>0</v>
      </c>
      <c r="BN19" s="266">
        <f>COUNTIF(B19:BA19,"Д")</f>
        <v>0</v>
      </c>
      <c r="BO19" s="266">
        <f>COUNTIF(B19:BA19,"К")</f>
        <v>12</v>
      </c>
      <c r="BP19" s="267">
        <f>SUM(BI19:BO19)</f>
        <v>48</v>
      </c>
    </row>
    <row r="20" spans="1:68" s="68" customFormat="1" ht="19.5" customHeight="1" thickBot="1">
      <c r="A20" s="328" t="s">
        <v>279</v>
      </c>
      <c r="B20" s="329"/>
      <c r="C20" s="77"/>
      <c r="D20" s="329"/>
      <c r="E20" s="77"/>
      <c r="F20" s="389"/>
      <c r="G20" s="332"/>
      <c r="H20" s="332"/>
      <c r="I20" s="332"/>
      <c r="J20" s="331"/>
      <c r="K20" s="332"/>
      <c r="L20" s="332"/>
      <c r="M20" s="332"/>
      <c r="N20" s="330"/>
      <c r="O20" s="331"/>
      <c r="P20" s="332"/>
      <c r="Q20" s="332"/>
      <c r="R20" s="330"/>
      <c r="S20" s="313"/>
      <c r="T20" s="314"/>
      <c r="U20" s="333" t="s">
        <v>43</v>
      </c>
      <c r="V20" s="333" t="s">
        <v>43</v>
      </c>
      <c r="W20" s="334" t="s">
        <v>44</v>
      </c>
      <c r="X20" s="76" t="s">
        <v>44</v>
      </c>
      <c r="Y20" s="77" t="s">
        <v>44</v>
      </c>
      <c r="Z20" s="77" t="s">
        <v>44</v>
      </c>
      <c r="AA20" s="78" t="s">
        <v>44</v>
      </c>
      <c r="AB20" s="76" t="s">
        <v>44</v>
      </c>
      <c r="AC20" s="77" t="s">
        <v>44</v>
      </c>
      <c r="AD20" s="317"/>
      <c r="AE20" s="320"/>
      <c r="AF20" s="393"/>
      <c r="AG20" s="332"/>
      <c r="AH20" s="332"/>
      <c r="AI20" s="332"/>
      <c r="AJ20" s="330"/>
      <c r="AK20" s="331"/>
      <c r="AL20" s="332"/>
      <c r="AM20" s="332"/>
      <c r="AN20" s="330"/>
      <c r="AO20" s="331"/>
      <c r="AP20" s="335"/>
      <c r="AQ20" s="335"/>
      <c r="AR20" s="336" t="s">
        <v>43</v>
      </c>
      <c r="AS20" s="337" t="s">
        <v>47</v>
      </c>
      <c r="AT20" s="338" t="s">
        <v>47</v>
      </c>
      <c r="AU20" s="340"/>
      <c r="AV20" s="340"/>
      <c r="AW20" s="334"/>
      <c r="AX20" s="339"/>
      <c r="AY20" s="340"/>
      <c r="AZ20" s="340"/>
      <c r="BA20" s="334"/>
      <c r="BB20" s="339"/>
      <c r="BC20" s="340"/>
      <c r="BD20" s="340"/>
      <c r="BE20" s="340"/>
      <c r="BF20" s="334"/>
      <c r="BG20" s="79"/>
      <c r="BH20" s="81" t="s">
        <v>42</v>
      </c>
      <c r="BI20" s="268">
        <f>COUNTBLANK(B20:AQ20)</f>
        <v>33</v>
      </c>
      <c r="BJ20" s="269">
        <f>COUNTIF(B20:BA20,"С")</f>
        <v>3</v>
      </c>
      <c r="BK20" s="269">
        <f>COUNTIF(B20:BA20,"А")</f>
        <v>2</v>
      </c>
      <c r="BL20" s="269">
        <f>COUNTIF(B20:BA20,"Н")</f>
        <v>0</v>
      </c>
      <c r="BM20" s="269">
        <f>COUNTIF(B20:BA20,"П")</f>
        <v>0</v>
      </c>
      <c r="BN20" s="269">
        <f>COUNTIF(B20:BA20,"Д")</f>
        <v>0</v>
      </c>
      <c r="BO20" s="269">
        <f>COUNTIF(B20:BA20,"К")</f>
        <v>7</v>
      </c>
      <c r="BP20" s="270">
        <f>SUM(BI20:BO20)</f>
        <v>45</v>
      </c>
    </row>
    <row r="21" spans="21:68" ht="15.75" thickBot="1">
      <c r="U21" s="2">
        <v>1</v>
      </c>
      <c r="V21" s="2">
        <v>2</v>
      </c>
      <c r="W21" s="2">
        <v>3</v>
      </c>
      <c r="X21" s="2">
        <v>4</v>
      </c>
      <c r="Y21" s="2">
        <v>5</v>
      </c>
      <c r="Z21" s="2">
        <v>6</v>
      </c>
      <c r="AA21" s="2">
        <v>7</v>
      </c>
      <c r="AB21" s="2">
        <v>8</v>
      </c>
      <c r="AC21" s="2">
        <v>9</v>
      </c>
      <c r="AD21" s="2">
        <v>10</v>
      </c>
      <c r="AE21" s="2">
        <v>11</v>
      </c>
      <c r="AF21" s="2">
        <v>12</v>
      </c>
      <c r="AG21" s="2">
        <v>13</v>
      </c>
      <c r="AH21" s="2">
        <v>14</v>
      </c>
      <c r="AI21" s="2">
        <v>15</v>
      </c>
      <c r="AJ21" s="2">
        <v>16</v>
      </c>
      <c r="AK21" s="2">
        <v>17</v>
      </c>
      <c r="AL21" s="2">
        <v>18</v>
      </c>
      <c r="BH21" s="5" t="s">
        <v>92</v>
      </c>
      <c r="BI21" s="268">
        <f>SUM(BI17:BI20)</f>
        <v>130</v>
      </c>
      <c r="BJ21" s="268">
        <f aca="true" t="shared" si="0" ref="BJ21:BP21">SUM(BJ17:BJ20)</f>
        <v>16</v>
      </c>
      <c r="BK21" s="268">
        <f t="shared" si="0"/>
        <v>2</v>
      </c>
      <c r="BL21" s="268">
        <f t="shared" si="0"/>
        <v>0</v>
      </c>
      <c r="BM21" s="268">
        <f t="shared" si="0"/>
        <v>0</v>
      </c>
      <c r="BN21" s="268">
        <f t="shared" si="0"/>
        <v>0</v>
      </c>
      <c r="BO21" s="268">
        <f t="shared" si="0"/>
        <v>41</v>
      </c>
      <c r="BP21" s="268">
        <f t="shared" si="0"/>
        <v>189</v>
      </c>
    </row>
    <row r="23" spans="1:68" s="12" customFormat="1" ht="18.75" customHeight="1">
      <c r="A23" s="6" t="s">
        <v>49</v>
      </c>
      <c r="B23" s="7"/>
      <c r="C23" s="7"/>
      <c r="D23" s="7"/>
      <c r="E23" s="8"/>
      <c r="F23" s="406" t="s">
        <v>50</v>
      </c>
      <c r="G23" s="406"/>
      <c r="H23" s="406"/>
      <c r="I23" s="406"/>
      <c r="J23" s="7"/>
      <c r="K23" s="10" t="s">
        <v>43</v>
      </c>
      <c r="L23" s="406" t="s">
        <v>82</v>
      </c>
      <c r="M23" s="406"/>
      <c r="N23" s="406"/>
      <c r="O23" s="406"/>
      <c r="P23" s="406"/>
      <c r="Q23" s="7"/>
      <c r="R23" s="4" t="s">
        <v>45</v>
      </c>
      <c r="S23" s="406" t="s">
        <v>51</v>
      </c>
      <c r="T23" s="406"/>
      <c r="U23" s="406"/>
      <c r="V23" s="406"/>
      <c r="W23" s="406"/>
      <c r="X23" s="7"/>
      <c r="Y23" s="4" t="s">
        <v>46</v>
      </c>
      <c r="Z23" s="406" t="s">
        <v>52</v>
      </c>
      <c r="AA23" s="406"/>
      <c r="AB23" s="406"/>
      <c r="AC23" s="406"/>
      <c r="AD23" s="406"/>
      <c r="AE23" s="7"/>
      <c r="AF23" s="4" t="s">
        <v>47</v>
      </c>
      <c r="AG23" s="407" t="s">
        <v>37</v>
      </c>
      <c r="AH23" s="407"/>
      <c r="AI23" s="407"/>
      <c r="AJ23" s="407"/>
      <c r="AK23" s="407"/>
      <c r="AL23" s="407"/>
      <c r="AM23" s="9"/>
      <c r="AN23" s="4" t="s">
        <v>81</v>
      </c>
      <c r="AO23" s="407" t="s">
        <v>103</v>
      </c>
      <c r="AP23" s="407"/>
      <c r="AQ23" s="407"/>
      <c r="AR23" s="407"/>
      <c r="AS23" s="407"/>
      <c r="AT23" s="407"/>
      <c r="AU23" s="2"/>
      <c r="AV23" s="4" t="s">
        <v>44</v>
      </c>
      <c r="AW23" s="407" t="s">
        <v>38</v>
      </c>
      <c r="AX23" s="407"/>
      <c r="AY23" s="407"/>
      <c r="AZ23" s="407"/>
      <c r="BA23" s="407"/>
      <c r="BB23" s="296"/>
      <c r="BC23" s="296"/>
      <c r="BD23" s="296"/>
      <c r="BE23" s="296"/>
      <c r="BF23" s="296"/>
      <c r="BG23" s="11"/>
      <c r="BH23" s="4"/>
      <c r="BI23" s="407"/>
      <c r="BJ23" s="407"/>
      <c r="BK23" s="407"/>
      <c r="BL23" s="407"/>
      <c r="BM23" s="407"/>
      <c r="BN23" s="7"/>
      <c r="BO23" s="7"/>
      <c r="BP23" s="7"/>
    </row>
    <row r="24" spans="1:68" s="14" customFormat="1" ht="21">
      <c r="A24" s="13"/>
      <c r="B24" s="13"/>
      <c r="C24" s="13"/>
      <c r="D24" s="13"/>
      <c r="E24" s="13"/>
      <c r="F24" s="406"/>
      <c r="G24" s="406"/>
      <c r="H24" s="406"/>
      <c r="I24" s="406"/>
      <c r="J24" s="13"/>
      <c r="K24" s="13"/>
      <c r="L24" s="406"/>
      <c r="M24" s="406"/>
      <c r="N24" s="406"/>
      <c r="O24" s="406"/>
      <c r="P24" s="406"/>
      <c r="Q24" s="13"/>
      <c r="R24" s="13"/>
      <c r="S24" s="406"/>
      <c r="T24" s="406"/>
      <c r="U24" s="406"/>
      <c r="V24" s="406"/>
      <c r="W24" s="406"/>
      <c r="X24" s="13"/>
      <c r="Y24" s="13"/>
      <c r="Z24" s="406"/>
      <c r="AA24" s="406"/>
      <c r="AB24" s="406"/>
      <c r="AC24" s="406"/>
      <c r="AD24" s="406"/>
      <c r="AE24" s="13"/>
      <c r="AF24" s="13"/>
      <c r="AG24" s="407"/>
      <c r="AH24" s="407"/>
      <c r="AI24" s="407"/>
      <c r="AJ24" s="407"/>
      <c r="AK24" s="407"/>
      <c r="AL24" s="407"/>
      <c r="AM24" s="9"/>
      <c r="AN24" s="13"/>
      <c r="AO24" s="407"/>
      <c r="AP24" s="407"/>
      <c r="AQ24" s="407"/>
      <c r="AR24" s="407"/>
      <c r="AS24" s="407"/>
      <c r="AT24" s="407"/>
      <c r="AU24" s="13"/>
      <c r="AV24" s="13"/>
      <c r="AW24" s="407"/>
      <c r="AX24" s="407"/>
      <c r="AY24" s="407"/>
      <c r="AZ24" s="407"/>
      <c r="BA24" s="407"/>
      <c r="BB24" s="296"/>
      <c r="BC24" s="296"/>
      <c r="BD24" s="296"/>
      <c r="BE24" s="296"/>
      <c r="BF24" s="296"/>
      <c r="BG24" s="11"/>
      <c r="BH24" s="13"/>
      <c r="BI24" s="407"/>
      <c r="BJ24" s="407"/>
      <c r="BK24" s="407"/>
      <c r="BL24" s="407"/>
      <c r="BM24" s="407"/>
      <c r="BN24" s="13"/>
      <c r="BO24" s="13"/>
      <c r="BP24" s="13"/>
    </row>
  </sheetData>
  <sheetProtection/>
  <mergeCells count="54">
    <mergeCell ref="BK15:BK16"/>
    <mergeCell ref="BJ15:BJ16"/>
    <mergeCell ref="B15:E15"/>
    <mergeCell ref="A15:A16"/>
    <mergeCell ref="S9:AA9"/>
    <mergeCell ref="AX7:BJ7"/>
    <mergeCell ref="AX8:BJ8"/>
    <mergeCell ref="AX9:BJ9"/>
    <mergeCell ref="A13:BA13"/>
    <mergeCell ref="S11:AA11"/>
    <mergeCell ref="AB8:AU8"/>
    <mergeCell ref="AB7:AU7"/>
    <mergeCell ref="AK15:AN15"/>
    <mergeCell ref="AB15:AE15"/>
    <mergeCell ref="AF15:AJ15"/>
    <mergeCell ref="AO15:AS15"/>
    <mergeCell ref="AB10:AU10"/>
    <mergeCell ref="AB9:AU9"/>
    <mergeCell ref="A2:BP2"/>
    <mergeCell ref="A3:BP3"/>
    <mergeCell ref="AX15:BA15"/>
    <mergeCell ref="S7:AA7"/>
    <mergeCell ref="S8:AA8"/>
    <mergeCell ref="S10:AA10"/>
    <mergeCell ref="F15:I15"/>
    <mergeCell ref="J15:N15"/>
    <mergeCell ref="O15:R15"/>
    <mergeCell ref="S15:W15"/>
    <mergeCell ref="AW23:BA24"/>
    <mergeCell ref="BI23:BM24"/>
    <mergeCell ref="AT15:AW15"/>
    <mergeCell ref="BB15:BF15"/>
    <mergeCell ref="BL15:BL16"/>
    <mergeCell ref="A4:BP4"/>
    <mergeCell ref="A5:BP5"/>
    <mergeCell ref="X15:AA15"/>
    <mergeCell ref="BH13:BP13"/>
    <mergeCell ref="BO12:BP12"/>
    <mergeCell ref="F23:I24"/>
    <mergeCell ref="L23:P24"/>
    <mergeCell ref="S23:W24"/>
    <mergeCell ref="Z23:AD24"/>
    <mergeCell ref="AG23:AL24"/>
    <mergeCell ref="AO23:AT24"/>
    <mergeCell ref="AX10:BJ10"/>
    <mergeCell ref="BK7:BP7"/>
    <mergeCell ref="BK8:BP8"/>
    <mergeCell ref="BK9:BP9"/>
    <mergeCell ref="BM15:BM16"/>
    <mergeCell ref="BN15:BN16"/>
    <mergeCell ref="BO15:BO16"/>
    <mergeCell ref="BP15:BP16"/>
    <mergeCell ref="BH15:BH16"/>
    <mergeCell ref="BI15:BI1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1"/>
  <sheetViews>
    <sheetView tabSelected="1" view="pageBreakPreview" zoomScale="56" zoomScaleNormal="56" zoomScaleSheetLayoutView="56" zoomScalePageLayoutView="0" workbookViewId="0" topLeftCell="A19">
      <selection activeCell="B42" sqref="B42"/>
    </sheetView>
  </sheetViews>
  <sheetFormatPr defaultColWidth="9.125" defaultRowHeight="12.75"/>
  <cols>
    <col min="1" max="1" width="10.625" style="103" customWidth="1"/>
    <col min="2" max="2" width="80.625" style="103" customWidth="1"/>
    <col min="3" max="8" width="2.375" style="103" customWidth="1"/>
    <col min="9" max="9" width="4.625" style="103" customWidth="1"/>
    <col min="10" max="10" width="6.625" style="131" customWidth="1"/>
    <col min="11" max="11" width="6.625" style="103" customWidth="1"/>
    <col min="12" max="15" width="6.625" style="131" customWidth="1"/>
    <col min="16" max="16" width="7.375" style="131" customWidth="1"/>
    <col min="17" max="17" width="7.50390625" style="103" customWidth="1"/>
    <col min="18" max="24" width="6.375" style="103" customWidth="1"/>
    <col min="25" max="25" width="10.625" style="103" customWidth="1"/>
    <col min="26" max="16384" width="9.125" style="103" customWidth="1"/>
  </cols>
  <sheetData>
    <row r="1" ht="56.25" customHeight="1"/>
    <row r="2" ht="75.75" customHeight="1"/>
    <row r="3" spans="1:24" ht="30" customHeight="1" thickBot="1">
      <c r="A3" s="578" t="s">
        <v>83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</row>
    <row r="4" spans="1:24" ht="15.75" customHeight="1">
      <c r="A4" s="634" t="s">
        <v>1</v>
      </c>
      <c r="B4" s="579" t="s">
        <v>248</v>
      </c>
      <c r="C4" s="586" t="s">
        <v>16</v>
      </c>
      <c r="D4" s="587"/>
      <c r="E4" s="587"/>
      <c r="F4" s="587"/>
      <c r="G4" s="587"/>
      <c r="H4" s="587"/>
      <c r="I4" s="588"/>
      <c r="J4" s="599" t="s">
        <v>6</v>
      </c>
      <c r="K4" s="600"/>
      <c r="L4" s="600"/>
      <c r="M4" s="600"/>
      <c r="N4" s="600"/>
      <c r="O4" s="600"/>
      <c r="P4" s="579"/>
      <c r="Q4" s="599" t="s">
        <v>8</v>
      </c>
      <c r="R4" s="600"/>
      <c r="S4" s="600"/>
      <c r="T4" s="600"/>
      <c r="U4" s="600"/>
      <c r="V4" s="600"/>
      <c r="W4" s="600"/>
      <c r="X4" s="579"/>
    </row>
    <row r="5" spans="1:24" ht="15.75" customHeight="1">
      <c r="A5" s="635"/>
      <c r="B5" s="580"/>
      <c r="C5" s="589"/>
      <c r="D5" s="590"/>
      <c r="E5" s="590"/>
      <c r="F5" s="590"/>
      <c r="G5" s="590"/>
      <c r="H5" s="590"/>
      <c r="I5" s="591"/>
      <c r="J5" s="606" t="s">
        <v>15</v>
      </c>
      <c r="K5" s="601" t="s">
        <v>17</v>
      </c>
      <c r="L5" s="593" t="s">
        <v>84</v>
      </c>
      <c r="M5" s="608" t="s">
        <v>7</v>
      </c>
      <c r="N5" s="609"/>
      <c r="O5" s="610"/>
      <c r="P5" s="596" t="s">
        <v>86</v>
      </c>
      <c r="Q5" s="592" t="s">
        <v>9</v>
      </c>
      <c r="R5" s="574"/>
      <c r="S5" s="574" t="s">
        <v>10</v>
      </c>
      <c r="T5" s="574"/>
      <c r="U5" s="574" t="s">
        <v>11</v>
      </c>
      <c r="V5" s="574"/>
      <c r="W5" s="574" t="s">
        <v>12</v>
      </c>
      <c r="X5" s="575"/>
    </row>
    <row r="6" spans="1:24" ht="15.75" customHeight="1">
      <c r="A6" s="635"/>
      <c r="B6" s="580"/>
      <c r="C6" s="625" t="s">
        <v>2</v>
      </c>
      <c r="D6" s="626"/>
      <c r="E6" s="626"/>
      <c r="F6" s="626" t="s">
        <v>3</v>
      </c>
      <c r="G6" s="626"/>
      <c r="H6" s="626"/>
      <c r="I6" s="582" t="s">
        <v>4</v>
      </c>
      <c r="J6" s="606"/>
      <c r="K6" s="601"/>
      <c r="L6" s="594"/>
      <c r="M6" s="584" t="s">
        <v>5</v>
      </c>
      <c r="N6" s="611" t="s">
        <v>14</v>
      </c>
      <c r="O6" s="584" t="s">
        <v>85</v>
      </c>
      <c r="P6" s="597"/>
      <c r="Q6" s="209">
        <v>1</v>
      </c>
      <c r="R6" s="104">
        <v>2</v>
      </c>
      <c r="S6" s="104">
        <v>3</v>
      </c>
      <c r="T6" s="104">
        <v>4</v>
      </c>
      <c r="U6" s="104">
        <v>5</v>
      </c>
      <c r="V6" s="104">
        <v>6</v>
      </c>
      <c r="W6" s="104">
        <v>7</v>
      </c>
      <c r="X6" s="105">
        <v>8</v>
      </c>
    </row>
    <row r="7" spans="1:24" ht="14.25" customHeight="1">
      <c r="A7" s="635"/>
      <c r="B7" s="580"/>
      <c r="C7" s="625"/>
      <c r="D7" s="626"/>
      <c r="E7" s="626"/>
      <c r="F7" s="626"/>
      <c r="G7" s="626"/>
      <c r="H7" s="626"/>
      <c r="I7" s="582"/>
      <c r="J7" s="606"/>
      <c r="K7" s="601"/>
      <c r="L7" s="594"/>
      <c r="M7" s="584"/>
      <c r="N7" s="611"/>
      <c r="O7" s="584"/>
      <c r="P7" s="597"/>
      <c r="Q7" s="592" t="s">
        <v>13</v>
      </c>
      <c r="R7" s="574"/>
      <c r="S7" s="574"/>
      <c r="T7" s="574"/>
      <c r="U7" s="574"/>
      <c r="V7" s="574"/>
      <c r="W7" s="574"/>
      <c r="X7" s="575"/>
    </row>
    <row r="8" spans="1:24" ht="14.25" customHeight="1">
      <c r="A8" s="635"/>
      <c r="B8" s="580"/>
      <c r="C8" s="625"/>
      <c r="D8" s="626"/>
      <c r="E8" s="626"/>
      <c r="F8" s="626"/>
      <c r="G8" s="626"/>
      <c r="H8" s="626"/>
      <c r="I8" s="582"/>
      <c r="J8" s="606"/>
      <c r="K8" s="601"/>
      <c r="L8" s="594"/>
      <c r="M8" s="584"/>
      <c r="N8" s="611"/>
      <c r="O8" s="584"/>
      <c r="P8" s="597"/>
      <c r="Q8" s="210">
        <v>18</v>
      </c>
      <c r="R8" s="106">
        <v>18</v>
      </c>
      <c r="S8" s="106">
        <v>15</v>
      </c>
      <c r="T8" s="106">
        <v>15</v>
      </c>
      <c r="U8" s="106">
        <v>15</v>
      </c>
      <c r="V8" s="106">
        <v>15</v>
      </c>
      <c r="W8" s="106">
        <v>15</v>
      </c>
      <c r="X8" s="107">
        <v>15</v>
      </c>
    </row>
    <row r="9" spans="1:24" ht="52.5" customHeight="1" thickBot="1">
      <c r="A9" s="636"/>
      <c r="B9" s="581"/>
      <c r="C9" s="627"/>
      <c r="D9" s="628"/>
      <c r="E9" s="628"/>
      <c r="F9" s="628"/>
      <c r="G9" s="628"/>
      <c r="H9" s="628"/>
      <c r="I9" s="583"/>
      <c r="J9" s="607"/>
      <c r="K9" s="602"/>
      <c r="L9" s="595"/>
      <c r="M9" s="585"/>
      <c r="N9" s="612"/>
      <c r="O9" s="585"/>
      <c r="P9" s="598"/>
      <c r="Q9" s="603" t="s">
        <v>18</v>
      </c>
      <c r="R9" s="604"/>
      <c r="S9" s="604"/>
      <c r="T9" s="604"/>
      <c r="U9" s="604"/>
      <c r="V9" s="604"/>
      <c r="W9" s="604"/>
      <c r="X9" s="605"/>
    </row>
    <row r="10" spans="1:24" ht="19.5" customHeight="1">
      <c r="A10" s="132">
        <v>1</v>
      </c>
      <c r="B10" s="208">
        <v>2</v>
      </c>
      <c r="C10" s="620">
        <v>3</v>
      </c>
      <c r="D10" s="572"/>
      <c r="E10" s="573"/>
      <c r="F10" s="571">
        <v>4</v>
      </c>
      <c r="G10" s="572"/>
      <c r="H10" s="573"/>
      <c r="I10" s="109">
        <v>5</v>
      </c>
      <c r="J10" s="133">
        <v>6</v>
      </c>
      <c r="K10" s="108">
        <v>7</v>
      </c>
      <c r="L10" s="134">
        <v>8</v>
      </c>
      <c r="M10" s="134">
        <v>9</v>
      </c>
      <c r="N10" s="134">
        <v>10</v>
      </c>
      <c r="O10" s="134">
        <v>11</v>
      </c>
      <c r="P10" s="135">
        <v>12</v>
      </c>
      <c r="Q10" s="262">
        <v>13</v>
      </c>
      <c r="R10" s="108">
        <v>14</v>
      </c>
      <c r="S10" s="108">
        <v>15</v>
      </c>
      <c r="T10" s="108">
        <v>16</v>
      </c>
      <c r="U10" s="108">
        <v>17</v>
      </c>
      <c r="V10" s="108">
        <v>18</v>
      </c>
      <c r="W10" s="108">
        <v>19</v>
      </c>
      <c r="X10" s="109">
        <v>20</v>
      </c>
    </row>
    <row r="11" spans="1:24" s="88" customFormat="1" ht="19.5" customHeight="1">
      <c r="A11" s="617" t="s">
        <v>223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9"/>
    </row>
    <row r="12" spans="1:24" s="88" customFormat="1" ht="19.5" customHeight="1">
      <c r="A12" s="617" t="s">
        <v>170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9"/>
    </row>
    <row r="13" spans="1:24" s="100" customFormat="1" ht="22.5" customHeight="1">
      <c r="A13" s="211" t="s">
        <v>171</v>
      </c>
      <c r="B13" s="212" t="s">
        <v>172</v>
      </c>
      <c r="C13" s="213"/>
      <c r="D13" s="346"/>
      <c r="E13" s="347"/>
      <c r="F13" s="348"/>
      <c r="G13" s="346">
        <v>1</v>
      </c>
      <c r="H13" s="346"/>
      <c r="I13" s="214"/>
      <c r="J13" s="275">
        <v>90</v>
      </c>
      <c r="K13" s="276">
        <v>3</v>
      </c>
      <c r="L13" s="276">
        <v>16</v>
      </c>
      <c r="M13" s="274">
        <v>4</v>
      </c>
      <c r="N13" s="274">
        <v>12</v>
      </c>
      <c r="O13" s="284"/>
      <c r="P13" s="197">
        <f>J13-L13</f>
        <v>74</v>
      </c>
      <c r="Q13" s="215">
        <v>3</v>
      </c>
      <c r="R13" s="95"/>
      <c r="S13" s="95"/>
      <c r="T13" s="95"/>
      <c r="U13" s="95"/>
      <c r="V13" s="95"/>
      <c r="W13" s="95"/>
      <c r="X13" s="110"/>
    </row>
    <row r="14" spans="1:24" s="100" customFormat="1" ht="22.5" customHeight="1">
      <c r="A14" s="211" t="s">
        <v>173</v>
      </c>
      <c r="B14" s="212" t="s">
        <v>142</v>
      </c>
      <c r="C14" s="216"/>
      <c r="D14" s="349"/>
      <c r="E14" s="350"/>
      <c r="F14" s="351"/>
      <c r="G14" s="349">
        <v>1</v>
      </c>
      <c r="H14" s="349"/>
      <c r="I14" s="217"/>
      <c r="J14" s="93">
        <f>SUM(K14*30)</f>
        <v>90</v>
      </c>
      <c r="K14" s="284">
        <f>SUM(Q14:X14)</f>
        <v>3</v>
      </c>
      <c r="L14" s="276">
        <v>16</v>
      </c>
      <c r="M14" s="89">
        <v>6</v>
      </c>
      <c r="N14" s="89">
        <v>10</v>
      </c>
      <c r="O14" s="123"/>
      <c r="P14" s="102">
        <f>J14-L14</f>
        <v>74</v>
      </c>
      <c r="Q14" s="218">
        <v>3</v>
      </c>
      <c r="R14" s="90"/>
      <c r="S14" s="90"/>
      <c r="T14" s="90"/>
      <c r="U14" s="90"/>
      <c r="V14" s="90"/>
      <c r="W14" s="90"/>
      <c r="X14" s="101"/>
    </row>
    <row r="15" spans="1:24" s="100" customFormat="1" ht="22.5" customHeight="1">
      <c r="A15" s="211" t="s">
        <v>174</v>
      </c>
      <c r="B15" s="212" t="s">
        <v>143</v>
      </c>
      <c r="C15" s="216"/>
      <c r="D15" s="349"/>
      <c r="E15" s="350"/>
      <c r="F15" s="351"/>
      <c r="G15" s="349">
        <v>2</v>
      </c>
      <c r="H15" s="349"/>
      <c r="I15" s="217"/>
      <c r="J15" s="93">
        <f>SUM(K15*30)</f>
        <v>90</v>
      </c>
      <c r="K15" s="284">
        <f>SUM(Q15:X15)</f>
        <v>3</v>
      </c>
      <c r="L15" s="276">
        <v>16</v>
      </c>
      <c r="M15" s="89">
        <v>6</v>
      </c>
      <c r="N15" s="89">
        <v>10</v>
      </c>
      <c r="O15" s="123"/>
      <c r="P15" s="102">
        <f>J15-L15</f>
        <v>74</v>
      </c>
      <c r="Q15" s="218"/>
      <c r="R15" s="90">
        <v>3</v>
      </c>
      <c r="S15" s="90"/>
      <c r="T15" s="90"/>
      <c r="U15" s="90"/>
      <c r="V15" s="90"/>
      <c r="W15" s="90"/>
      <c r="X15" s="101"/>
    </row>
    <row r="16" spans="1:24" s="100" customFormat="1" ht="22.5" customHeight="1">
      <c r="A16" s="211" t="s">
        <v>176</v>
      </c>
      <c r="B16" s="212" t="s">
        <v>144</v>
      </c>
      <c r="C16" s="216"/>
      <c r="D16" s="349"/>
      <c r="E16" s="350"/>
      <c r="F16" s="351"/>
      <c r="G16" s="349">
        <v>3</v>
      </c>
      <c r="H16" s="349"/>
      <c r="I16" s="217"/>
      <c r="J16" s="93">
        <f>SUM(K16*30)</f>
        <v>90</v>
      </c>
      <c r="K16" s="284">
        <f>SUM(Q16:X16)</f>
        <v>3</v>
      </c>
      <c r="L16" s="276">
        <v>16</v>
      </c>
      <c r="M16" s="277">
        <v>6</v>
      </c>
      <c r="N16" s="277">
        <v>10</v>
      </c>
      <c r="O16" s="123"/>
      <c r="P16" s="102">
        <f>J16-L16</f>
        <v>74</v>
      </c>
      <c r="Q16" s="218"/>
      <c r="R16" s="90"/>
      <c r="S16" s="90">
        <v>3</v>
      </c>
      <c r="T16" s="90"/>
      <c r="U16" s="90"/>
      <c r="V16" s="90"/>
      <c r="W16" s="90"/>
      <c r="X16" s="101"/>
    </row>
    <row r="17" spans="1:24" s="100" customFormat="1" ht="22.5" customHeight="1">
      <c r="A17" s="211" t="s">
        <v>177</v>
      </c>
      <c r="B17" s="212" t="s">
        <v>204</v>
      </c>
      <c r="C17" s="219">
        <v>1</v>
      </c>
      <c r="D17" s="352">
        <v>3</v>
      </c>
      <c r="E17" s="353"/>
      <c r="F17" s="354">
        <v>2</v>
      </c>
      <c r="G17" s="352">
        <v>4</v>
      </c>
      <c r="H17" s="352"/>
      <c r="I17" s="217"/>
      <c r="J17" s="93">
        <f>SUM(K17*30)</f>
        <v>360</v>
      </c>
      <c r="K17" s="284">
        <f>SUM(Q17:X17)</f>
        <v>12</v>
      </c>
      <c r="L17" s="276">
        <v>120</v>
      </c>
      <c r="M17" s="277"/>
      <c r="N17" s="277">
        <v>120</v>
      </c>
      <c r="O17" s="123"/>
      <c r="P17" s="102">
        <v>240</v>
      </c>
      <c r="Q17" s="218">
        <v>3</v>
      </c>
      <c r="R17" s="90">
        <v>3</v>
      </c>
      <c r="S17" s="90">
        <v>3</v>
      </c>
      <c r="T17" s="90">
        <v>3</v>
      </c>
      <c r="U17" s="90"/>
      <c r="V17" s="90"/>
      <c r="W17" s="90"/>
      <c r="X17" s="101"/>
    </row>
    <row r="18" spans="1:25" s="341" customFormat="1" ht="22.5" customHeight="1">
      <c r="A18" s="220" t="s">
        <v>178</v>
      </c>
      <c r="B18" s="212" t="s">
        <v>175</v>
      </c>
      <c r="C18" s="219">
        <v>5</v>
      </c>
      <c r="D18" s="352">
        <v>7</v>
      </c>
      <c r="E18" s="353"/>
      <c r="F18" s="354">
        <v>6</v>
      </c>
      <c r="G18" s="352">
        <v>8</v>
      </c>
      <c r="H18" s="352"/>
      <c r="I18" s="287"/>
      <c r="J18" s="93">
        <v>180</v>
      </c>
      <c r="K18" s="284">
        <v>6</v>
      </c>
      <c r="L18" s="276">
        <v>60</v>
      </c>
      <c r="M18" s="92"/>
      <c r="N18" s="92">
        <v>60</v>
      </c>
      <c r="O18" s="283"/>
      <c r="P18" s="127">
        <v>120</v>
      </c>
      <c r="Q18" s="237"/>
      <c r="R18" s="290"/>
      <c r="S18" s="290"/>
      <c r="T18" s="290"/>
      <c r="U18" s="290">
        <v>3</v>
      </c>
      <c r="V18" s="290">
        <v>3</v>
      </c>
      <c r="W18" s="290"/>
      <c r="X18" s="291"/>
      <c r="Y18" s="100"/>
    </row>
    <row r="19" spans="1:25" s="341" customFormat="1" ht="22.5" customHeight="1" thickBot="1">
      <c r="A19" s="220" t="s">
        <v>179</v>
      </c>
      <c r="B19" s="212" t="s">
        <v>254</v>
      </c>
      <c r="C19" s="219"/>
      <c r="D19" s="352"/>
      <c r="E19" s="353"/>
      <c r="F19" s="354"/>
      <c r="G19" s="352">
        <v>5</v>
      </c>
      <c r="H19" s="352"/>
      <c r="I19" s="287"/>
      <c r="J19" s="93">
        <v>90</v>
      </c>
      <c r="K19" s="284">
        <v>3</v>
      </c>
      <c r="L19" s="276">
        <v>30</v>
      </c>
      <c r="M19" s="278">
        <v>10</v>
      </c>
      <c r="N19" s="278">
        <v>20</v>
      </c>
      <c r="O19" s="283"/>
      <c r="P19" s="127">
        <v>60</v>
      </c>
      <c r="Q19" s="221"/>
      <c r="R19" s="222"/>
      <c r="S19" s="222"/>
      <c r="T19" s="222"/>
      <c r="U19" s="223">
        <v>3</v>
      </c>
      <c r="V19" s="223"/>
      <c r="W19" s="222"/>
      <c r="X19" s="224"/>
      <c r="Y19" s="100"/>
    </row>
    <row r="20" spans="1:25" s="137" customFormat="1" ht="24" customHeight="1" thickBot="1">
      <c r="A20" s="561" t="s">
        <v>238</v>
      </c>
      <c r="B20" s="562"/>
      <c r="C20" s="615"/>
      <c r="D20" s="577"/>
      <c r="E20" s="616"/>
      <c r="F20" s="576"/>
      <c r="G20" s="577"/>
      <c r="H20" s="577"/>
      <c r="I20" s="225"/>
      <c r="J20" s="297">
        <f aca="true" t="shared" si="0" ref="J20:X20">SUM(J13:J19)</f>
        <v>990</v>
      </c>
      <c r="K20" s="111">
        <f t="shared" si="0"/>
        <v>33</v>
      </c>
      <c r="L20" s="111">
        <f t="shared" si="0"/>
        <v>274</v>
      </c>
      <c r="M20" s="111">
        <f t="shared" si="0"/>
        <v>32</v>
      </c>
      <c r="N20" s="111">
        <f t="shared" si="0"/>
        <v>242</v>
      </c>
      <c r="O20" s="111">
        <f t="shared" si="0"/>
        <v>0</v>
      </c>
      <c r="P20" s="112">
        <f t="shared" si="0"/>
        <v>716</v>
      </c>
      <c r="Q20" s="297">
        <f t="shared" si="0"/>
        <v>9</v>
      </c>
      <c r="R20" s="111">
        <f t="shared" si="0"/>
        <v>6</v>
      </c>
      <c r="S20" s="111">
        <f t="shared" si="0"/>
        <v>6</v>
      </c>
      <c r="T20" s="111">
        <f t="shared" si="0"/>
        <v>3</v>
      </c>
      <c r="U20" s="111">
        <f t="shared" si="0"/>
        <v>6</v>
      </c>
      <c r="V20" s="111">
        <f t="shared" si="0"/>
        <v>3</v>
      </c>
      <c r="W20" s="111">
        <f t="shared" si="0"/>
        <v>0</v>
      </c>
      <c r="X20" s="112">
        <f t="shared" si="0"/>
        <v>0</v>
      </c>
      <c r="Y20" s="136">
        <f>SUM(Q20:X20)</f>
        <v>33</v>
      </c>
    </row>
    <row r="21" spans="1:25" s="138" customFormat="1" ht="6.75" customHeight="1" thickBot="1">
      <c r="A21" s="488"/>
      <c r="B21" s="489"/>
      <c r="C21" s="489"/>
      <c r="D21" s="489"/>
      <c r="E21" s="489"/>
      <c r="F21" s="489"/>
      <c r="G21" s="489"/>
      <c r="H21" s="489"/>
      <c r="I21" s="489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3"/>
      <c r="Y21" s="382"/>
    </row>
    <row r="22" spans="1:25" s="138" customFormat="1" ht="17.25" customHeight="1">
      <c r="A22" s="226" t="s">
        <v>159</v>
      </c>
      <c r="B22" s="637" t="s">
        <v>203</v>
      </c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9"/>
    </row>
    <row r="23" spans="1:27" s="138" customFormat="1" ht="21.75" customHeight="1">
      <c r="A23" s="303" t="s">
        <v>228</v>
      </c>
      <c r="B23" s="227" t="s">
        <v>205</v>
      </c>
      <c r="C23" s="286"/>
      <c r="D23" s="355">
        <v>1</v>
      </c>
      <c r="E23" s="356"/>
      <c r="F23" s="357"/>
      <c r="G23" s="355"/>
      <c r="H23" s="356"/>
      <c r="I23" s="129"/>
      <c r="J23" s="93">
        <f aca="true" t="shared" si="1" ref="J23:J29">SUM(K23*30)</f>
        <v>150</v>
      </c>
      <c r="K23" s="284">
        <f>SUM(Q23:X23)</f>
        <v>5</v>
      </c>
      <c r="L23" s="284">
        <f aca="true" t="shared" si="2" ref="L23:L29">K23*10</f>
        <v>50</v>
      </c>
      <c r="M23" s="228">
        <v>20</v>
      </c>
      <c r="N23" s="228">
        <v>30</v>
      </c>
      <c r="O23" s="228"/>
      <c r="P23" s="229">
        <v>100</v>
      </c>
      <c r="Q23" s="273">
        <v>5</v>
      </c>
      <c r="R23" s="258"/>
      <c r="S23" s="230"/>
      <c r="T23" s="230"/>
      <c r="U23" s="95"/>
      <c r="V23" s="95"/>
      <c r="W23" s="95"/>
      <c r="X23" s="110"/>
      <c r="Y23" s="382"/>
      <c r="Z23" s="139"/>
      <c r="AA23" s="139"/>
    </row>
    <row r="24" spans="1:27" s="138" customFormat="1" ht="22.5" customHeight="1">
      <c r="A24" s="303" t="s">
        <v>180</v>
      </c>
      <c r="B24" s="231" t="s">
        <v>244</v>
      </c>
      <c r="C24" s="140"/>
      <c r="D24" s="358">
        <v>2</v>
      </c>
      <c r="E24" s="359"/>
      <c r="F24" s="360"/>
      <c r="G24" s="358"/>
      <c r="H24" s="359"/>
      <c r="I24" s="232"/>
      <c r="J24" s="93">
        <f t="shared" si="1"/>
        <v>150</v>
      </c>
      <c r="K24" s="284">
        <f>SUM(Q24:X24)</f>
        <v>5</v>
      </c>
      <c r="L24" s="284">
        <f t="shared" si="2"/>
        <v>50</v>
      </c>
      <c r="M24" s="89">
        <v>20</v>
      </c>
      <c r="N24" s="89">
        <v>30</v>
      </c>
      <c r="O24" s="89"/>
      <c r="P24" s="197">
        <f>J24-L24</f>
        <v>100</v>
      </c>
      <c r="Q24" s="218"/>
      <c r="R24" s="90">
        <v>5</v>
      </c>
      <c r="S24" s="257"/>
      <c r="T24" s="90"/>
      <c r="U24" s="90"/>
      <c r="V24" s="90"/>
      <c r="W24" s="90"/>
      <c r="X24" s="101"/>
      <c r="Y24" s="142"/>
      <c r="Z24" s="142"/>
      <c r="AA24" s="142"/>
    </row>
    <row r="25" spans="1:27" s="138" customFormat="1" ht="21.75" customHeight="1">
      <c r="A25" s="303" t="s">
        <v>206</v>
      </c>
      <c r="B25" s="143" t="s">
        <v>267</v>
      </c>
      <c r="C25" s="286"/>
      <c r="D25" s="355"/>
      <c r="E25" s="356"/>
      <c r="F25" s="357"/>
      <c r="G25" s="355">
        <v>4</v>
      </c>
      <c r="H25" s="356"/>
      <c r="I25" s="129"/>
      <c r="J25" s="93">
        <v>90</v>
      </c>
      <c r="K25" s="284">
        <v>3</v>
      </c>
      <c r="L25" s="284">
        <v>30</v>
      </c>
      <c r="M25" s="94">
        <v>10</v>
      </c>
      <c r="N25" s="94">
        <v>20</v>
      </c>
      <c r="O25" s="94"/>
      <c r="P25" s="197">
        <v>60</v>
      </c>
      <c r="Q25" s="215"/>
      <c r="R25" s="95"/>
      <c r="S25" s="95"/>
      <c r="T25" s="95"/>
      <c r="U25" s="95"/>
      <c r="V25" s="95"/>
      <c r="W25" s="95">
        <v>3</v>
      </c>
      <c r="X25" s="110"/>
      <c r="Y25" s="382"/>
      <c r="Z25" s="139"/>
      <c r="AA25" s="139"/>
    </row>
    <row r="26" spans="1:27" s="138" customFormat="1" ht="21.75" customHeight="1">
      <c r="A26" s="303" t="s">
        <v>181</v>
      </c>
      <c r="B26" s="143" t="s">
        <v>255</v>
      </c>
      <c r="C26" s="286"/>
      <c r="D26" s="355"/>
      <c r="E26" s="356"/>
      <c r="F26" s="357"/>
      <c r="G26" s="355">
        <v>5</v>
      </c>
      <c r="H26" s="356"/>
      <c r="I26" s="129"/>
      <c r="J26" s="93">
        <v>90</v>
      </c>
      <c r="K26" s="284">
        <v>3</v>
      </c>
      <c r="L26" s="284">
        <v>30</v>
      </c>
      <c r="M26" s="94">
        <v>10</v>
      </c>
      <c r="N26" s="94">
        <v>20</v>
      </c>
      <c r="O26" s="94"/>
      <c r="P26" s="197">
        <v>60</v>
      </c>
      <c r="Q26" s="215"/>
      <c r="R26" s="95"/>
      <c r="S26" s="95"/>
      <c r="T26" s="95"/>
      <c r="U26" s="95"/>
      <c r="V26" s="95"/>
      <c r="W26" s="95">
        <v>3</v>
      </c>
      <c r="X26" s="110"/>
      <c r="Y26" s="382"/>
      <c r="Z26" s="139"/>
      <c r="AA26" s="139"/>
    </row>
    <row r="27" spans="1:27" s="138" customFormat="1" ht="36">
      <c r="A27" s="303" t="s">
        <v>182</v>
      </c>
      <c r="B27" s="380" t="s">
        <v>276</v>
      </c>
      <c r="C27" s="286"/>
      <c r="D27" s="355"/>
      <c r="E27" s="356"/>
      <c r="F27" s="357"/>
      <c r="G27" s="355">
        <v>8</v>
      </c>
      <c r="H27" s="356"/>
      <c r="I27" s="129"/>
      <c r="J27" s="93">
        <v>180</v>
      </c>
      <c r="K27" s="284">
        <v>6</v>
      </c>
      <c r="L27" s="284">
        <v>60</v>
      </c>
      <c r="M27" s="94">
        <v>20</v>
      </c>
      <c r="N27" s="94">
        <v>40</v>
      </c>
      <c r="O27" s="94"/>
      <c r="P27" s="197">
        <v>120</v>
      </c>
      <c r="Q27" s="215"/>
      <c r="R27" s="95"/>
      <c r="S27" s="95"/>
      <c r="T27" s="95"/>
      <c r="U27" s="95"/>
      <c r="V27" s="95"/>
      <c r="W27" s="95">
        <v>3</v>
      </c>
      <c r="X27" s="110">
        <v>3</v>
      </c>
      <c r="Y27" s="382"/>
      <c r="Z27" s="139"/>
      <c r="AA27" s="139"/>
    </row>
    <row r="28" spans="1:27" s="342" customFormat="1" ht="21.75" customHeight="1">
      <c r="A28" s="303" t="s">
        <v>183</v>
      </c>
      <c r="B28" s="143" t="s">
        <v>253</v>
      </c>
      <c r="C28" s="286"/>
      <c r="D28" s="355"/>
      <c r="E28" s="356"/>
      <c r="F28" s="357"/>
      <c r="G28" s="355">
        <v>5</v>
      </c>
      <c r="H28" s="356"/>
      <c r="I28" s="129"/>
      <c r="J28" s="93">
        <v>90</v>
      </c>
      <c r="K28" s="284">
        <v>3</v>
      </c>
      <c r="L28" s="284">
        <v>30</v>
      </c>
      <c r="M28" s="94">
        <v>10</v>
      </c>
      <c r="N28" s="94">
        <v>20</v>
      </c>
      <c r="O28" s="94"/>
      <c r="P28" s="197">
        <v>60</v>
      </c>
      <c r="Q28" s="215"/>
      <c r="R28" s="95"/>
      <c r="S28" s="95"/>
      <c r="T28" s="95"/>
      <c r="U28" s="95">
        <v>3</v>
      </c>
      <c r="V28" s="95"/>
      <c r="W28" s="95"/>
      <c r="X28" s="110"/>
      <c r="Y28" s="382"/>
      <c r="Z28" s="343"/>
      <c r="AA28" s="343"/>
    </row>
    <row r="29" spans="1:27" s="138" customFormat="1" ht="21.75" customHeight="1">
      <c r="A29" s="303" t="s">
        <v>207</v>
      </c>
      <c r="B29" s="143" t="s">
        <v>218</v>
      </c>
      <c r="C29" s="286"/>
      <c r="D29" s="355"/>
      <c r="E29" s="356"/>
      <c r="F29" s="357"/>
      <c r="G29" s="355">
        <v>1</v>
      </c>
      <c r="H29" s="356"/>
      <c r="I29" s="129"/>
      <c r="J29" s="93">
        <f t="shared" si="1"/>
        <v>150</v>
      </c>
      <c r="K29" s="284">
        <f>SUM(Q29:X29)</f>
        <v>5</v>
      </c>
      <c r="L29" s="284">
        <f t="shared" si="2"/>
        <v>50</v>
      </c>
      <c r="M29" s="94">
        <v>10</v>
      </c>
      <c r="N29" s="94">
        <v>40</v>
      </c>
      <c r="O29" s="94"/>
      <c r="P29" s="197">
        <f>J29-L29</f>
        <v>100</v>
      </c>
      <c r="Q29" s="215">
        <v>5</v>
      </c>
      <c r="R29" s="95"/>
      <c r="S29" s="95"/>
      <c r="T29" s="95"/>
      <c r="U29" s="95"/>
      <c r="V29" s="95"/>
      <c r="W29" s="95"/>
      <c r="X29" s="110"/>
      <c r="Y29" s="382"/>
      <c r="Z29" s="139"/>
      <c r="AA29" s="139"/>
    </row>
    <row r="30" spans="1:27" s="342" customFormat="1" ht="22.5" customHeight="1">
      <c r="A30" s="303" t="s">
        <v>208</v>
      </c>
      <c r="B30" s="121" t="s">
        <v>136</v>
      </c>
      <c r="C30" s="140"/>
      <c r="D30" s="358"/>
      <c r="E30" s="359"/>
      <c r="F30" s="360"/>
      <c r="G30" s="358">
        <v>6</v>
      </c>
      <c r="H30" s="359"/>
      <c r="I30" s="96"/>
      <c r="J30" s="93">
        <f aca="true" t="shared" si="3" ref="J30:J44">SUM(K30*30)</f>
        <v>90</v>
      </c>
      <c r="K30" s="284">
        <f aca="true" t="shared" si="4" ref="K30:K40">SUM(Q30:X30)</f>
        <v>3</v>
      </c>
      <c r="L30" s="284">
        <f aca="true" t="shared" si="5" ref="L30:L40">K30*10</f>
        <v>30</v>
      </c>
      <c r="M30" s="89">
        <v>10</v>
      </c>
      <c r="N30" s="89">
        <v>10</v>
      </c>
      <c r="O30" s="89">
        <v>10</v>
      </c>
      <c r="P30" s="197">
        <f aca="true" t="shared" si="6" ref="P30:P40">J30-L30</f>
        <v>60</v>
      </c>
      <c r="Q30" s="218"/>
      <c r="R30" s="90"/>
      <c r="S30" s="90"/>
      <c r="T30" s="90"/>
      <c r="U30" s="90"/>
      <c r="V30" s="90">
        <v>3</v>
      </c>
      <c r="W30" s="90"/>
      <c r="X30" s="101"/>
      <c r="Y30" s="382"/>
      <c r="Z30" s="343"/>
      <c r="AA30" s="343"/>
    </row>
    <row r="31" spans="1:25" s="138" customFormat="1" ht="22.5" customHeight="1">
      <c r="A31" s="303" t="s">
        <v>184</v>
      </c>
      <c r="B31" s="121" t="s">
        <v>220</v>
      </c>
      <c r="C31" s="140"/>
      <c r="D31" s="358">
        <v>2</v>
      </c>
      <c r="E31" s="359"/>
      <c r="F31" s="360"/>
      <c r="G31" s="358"/>
      <c r="H31" s="359"/>
      <c r="I31" s="96"/>
      <c r="J31" s="93">
        <f t="shared" si="3"/>
        <v>150</v>
      </c>
      <c r="K31" s="284">
        <f t="shared" si="4"/>
        <v>5</v>
      </c>
      <c r="L31" s="284">
        <f t="shared" si="5"/>
        <v>50</v>
      </c>
      <c r="M31" s="89">
        <v>16</v>
      </c>
      <c r="N31" s="89">
        <v>34</v>
      </c>
      <c r="O31" s="89"/>
      <c r="P31" s="197">
        <f t="shared" si="6"/>
        <v>100</v>
      </c>
      <c r="Q31" s="218"/>
      <c r="R31" s="90">
        <v>5</v>
      </c>
      <c r="S31" s="90"/>
      <c r="T31" s="90"/>
      <c r="U31" s="90"/>
      <c r="V31" s="90"/>
      <c r="W31" s="90"/>
      <c r="X31" s="101"/>
      <c r="Y31" s="382"/>
    </row>
    <row r="32" spans="1:25" s="138" customFormat="1" ht="22.5" customHeight="1">
      <c r="A32" s="303" t="s">
        <v>185</v>
      </c>
      <c r="B32" s="121" t="s">
        <v>193</v>
      </c>
      <c r="C32" s="140"/>
      <c r="D32" s="358"/>
      <c r="E32" s="359"/>
      <c r="F32" s="360"/>
      <c r="G32" s="358">
        <v>4</v>
      </c>
      <c r="H32" s="359"/>
      <c r="I32" s="124"/>
      <c r="J32" s="93">
        <f t="shared" si="3"/>
        <v>150</v>
      </c>
      <c r="K32" s="284">
        <f t="shared" si="4"/>
        <v>5</v>
      </c>
      <c r="L32" s="284">
        <f t="shared" si="5"/>
        <v>50</v>
      </c>
      <c r="M32" s="89">
        <v>10</v>
      </c>
      <c r="N32" s="89">
        <v>30</v>
      </c>
      <c r="O32" s="89">
        <v>10</v>
      </c>
      <c r="P32" s="197">
        <f t="shared" si="6"/>
        <v>100</v>
      </c>
      <c r="Q32" s="218"/>
      <c r="R32" s="90"/>
      <c r="S32" s="90"/>
      <c r="T32" s="90">
        <v>5</v>
      </c>
      <c r="U32" s="90"/>
      <c r="V32" s="90"/>
      <c r="W32" s="90"/>
      <c r="X32" s="101"/>
      <c r="Y32" s="382"/>
    </row>
    <row r="33" spans="1:25" s="138" customFormat="1" ht="22.5" customHeight="1">
      <c r="A33" s="303" t="s">
        <v>186</v>
      </c>
      <c r="B33" s="259" t="s">
        <v>252</v>
      </c>
      <c r="C33" s="140"/>
      <c r="D33" s="358"/>
      <c r="E33" s="359"/>
      <c r="F33" s="360"/>
      <c r="G33" s="358">
        <v>4</v>
      </c>
      <c r="H33" s="359"/>
      <c r="I33" s="124"/>
      <c r="J33" s="93">
        <f t="shared" si="3"/>
        <v>90</v>
      </c>
      <c r="K33" s="284">
        <f t="shared" si="4"/>
        <v>3</v>
      </c>
      <c r="L33" s="284">
        <f t="shared" si="5"/>
        <v>30</v>
      </c>
      <c r="M33" s="89">
        <v>6</v>
      </c>
      <c r="N33" s="89">
        <v>24</v>
      </c>
      <c r="O33" s="89"/>
      <c r="P33" s="197">
        <f t="shared" si="6"/>
        <v>60</v>
      </c>
      <c r="Q33" s="218"/>
      <c r="R33" s="90"/>
      <c r="S33" s="90"/>
      <c r="T33" s="90">
        <v>3</v>
      </c>
      <c r="U33" s="90"/>
      <c r="V33" s="90"/>
      <c r="W33" s="90"/>
      <c r="X33" s="101"/>
      <c r="Y33" s="382"/>
    </row>
    <row r="34" spans="1:27" s="138" customFormat="1" ht="22.5" customHeight="1">
      <c r="A34" s="303" t="s">
        <v>187</v>
      </c>
      <c r="B34" s="144" t="s">
        <v>135</v>
      </c>
      <c r="C34" s="140"/>
      <c r="D34" s="358">
        <v>4</v>
      </c>
      <c r="E34" s="359"/>
      <c r="F34" s="360"/>
      <c r="G34" s="358">
        <v>3</v>
      </c>
      <c r="H34" s="359"/>
      <c r="I34" s="97"/>
      <c r="J34" s="93">
        <f t="shared" si="3"/>
        <v>300</v>
      </c>
      <c r="K34" s="284">
        <f t="shared" si="4"/>
        <v>10</v>
      </c>
      <c r="L34" s="284">
        <f t="shared" si="5"/>
        <v>100</v>
      </c>
      <c r="M34" s="89"/>
      <c r="N34" s="89">
        <v>100</v>
      </c>
      <c r="O34" s="89"/>
      <c r="P34" s="197">
        <f t="shared" si="6"/>
        <v>200</v>
      </c>
      <c r="Q34" s="218"/>
      <c r="R34" s="90"/>
      <c r="S34" s="90">
        <v>5</v>
      </c>
      <c r="T34" s="90">
        <v>5</v>
      </c>
      <c r="U34" s="90"/>
      <c r="V34" s="90"/>
      <c r="W34" s="90"/>
      <c r="X34" s="101"/>
      <c r="Y34" s="142"/>
      <c r="Z34" s="142"/>
      <c r="AA34" s="142"/>
    </row>
    <row r="35" spans="1:27" s="138" customFormat="1" ht="22.5" customHeight="1">
      <c r="A35" s="303" t="s">
        <v>188</v>
      </c>
      <c r="B35" s="144" t="s">
        <v>249</v>
      </c>
      <c r="C35" s="140"/>
      <c r="D35" s="358"/>
      <c r="E35" s="359"/>
      <c r="F35" s="360"/>
      <c r="G35" s="358">
        <v>2</v>
      </c>
      <c r="H35" s="359">
        <v>3</v>
      </c>
      <c r="I35" s="97"/>
      <c r="J35" s="93">
        <f t="shared" si="3"/>
        <v>270</v>
      </c>
      <c r="K35" s="284">
        <f t="shared" si="4"/>
        <v>9</v>
      </c>
      <c r="L35" s="284">
        <f t="shared" si="5"/>
        <v>90</v>
      </c>
      <c r="M35" s="89"/>
      <c r="N35" s="89">
        <v>90</v>
      </c>
      <c r="O35" s="89"/>
      <c r="P35" s="197">
        <f t="shared" si="6"/>
        <v>180</v>
      </c>
      <c r="Q35" s="218"/>
      <c r="R35" s="90">
        <v>3</v>
      </c>
      <c r="S35" s="90">
        <v>6</v>
      </c>
      <c r="T35" s="90"/>
      <c r="U35" s="90"/>
      <c r="V35" s="90"/>
      <c r="W35" s="90"/>
      <c r="X35" s="101"/>
      <c r="Y35" s="142"/>
      <c r="Z35" s="142"/>
      <c r="AA35" s="142"/>
    </row>
    <row r="36" spans="1:27" s="342" customFormat="1" ht="22.5" customHeight="1">
      <c r="A36" s="303" t="s">
        <v>209</v>
      </c>
      <c r="B36" s="144" t="s">
        <v>140</v>
      </c>
      <c r="C36" s="140">
        <v>3</v>
      </c>
      <c r="D36" s="358">
        <v>4</v>
      </c>
      <c r="E36" s="359">
        <v>6</v>
      </c>
      <c r="F36" s="360"/>
      <c r="G36" s="358">
        <v>5</v>
      </c>
      <c r="H36" s="359"/>
      <c r="I36" s="97"/>
      <c r="J36" s="93">
        <f t="shared" si="3"/>
        <v>420</v>
      </c>
      <c r="K36" s="284">
        <f t="shared" si="4"/>
        <v>14</v>
      </c>
      <c r="L36" s="284">
        <f t="shared" si="5"/>
        <v>140</v>
      </c>
      <c r="M36" s="89">
        <v>40</v>
      </c>
      <c r="N36" s="89">
        <v>100</v>
      </c>
      <c r="O36" s="89"/>
      <c r="P36" s="197">
        <f t="shared" si="6"/>
        <v>280</v>
      </c>
      <c r="Q36" s="218"/>
      <c r="R36" s="90"/>
      <c r="S36" s="90">
        <v>5</v>
      </c>
      <c r="T36" s="90">
        <v>3</v>
      </c>
      <c r="U36" s="90">
        <v>3</v>
      </c>
      <c r="V36" s="90">
        <v>3</v>
      </c>
      <c r="W36" s="90"/>
      <c r="X36" s="101"/>
      <c r="Y36" s="142"/>
      <c r="Z36" s="344"/>
      <c r="AA36" s="344"/>
    </row>
    <row r="37" spans="1:27" s="138" customFormat="1" ht="36.75" customHeight="1">
      <c r="A37" s="303" t="s">
        <v>189</v>
      </c>
      <c r="B37" s="144" t="s">
        <v>219</v>
      </c>
      <c r="C37" s="140"/>
      <c r="D37" s="358"/>
      <c r="E37" s="359"/>
      <c r="F37" s="360">
        <v>1</v>
      </c>
      <c r="G37" s="358">
        <v>2</v>
      </c>
      <c r="H37" s="359"/>
      <c r="I37" s="97"/>
      <c r="J37" s="93">
        <f t="shared" si="3"/>
        <v>360</v>
      </c>
      <c r="K37" s="284">
        <f t="shared" si="4"/>
        <v>12</v>
      </c>
      <c r="L37" s="284">
        <f t="shared" si="5"/>
        <v>120</v>
      </c>
      <c r="M37" s="89"/>
      <c r="N37" s="89">
        <v>120</v>
      </c>
      <c r="O37" s="89"/>
      <c r="P37" s="197">
        <f t="shared" si="6"/>
        <v>240</v>
      </c>
      <c r="Q37" s="218">
        <v>6</v>
      </c>
      <c r="R37" s="90">
        <v>6</v>
      </c>
      <c r="S37" s="90"/>
      <c r="T37" s="90"/>
      <c r="U37" s="90"/>
      <c r="V37" s="90"/>
      <c r="W37" s="90"/>
      <c r="X37" s="101"/>
      <c r="Y37" s="142"/>
      <c r="Z37" s="142"/>
      <c r="AA37" s="142"/>
    </row>
    <row r="38" spans="1:27" s="138" customFormat="1" ht="22.5" customHeight="1">
      <c r="A38" s="303" t="s">
        <v>229</v>
      </c>
      <c r="B38" s="233" t="s">
        <v>222</v>
      </c>
      <c r="C38" s="140"/>
      <c r="D38" s="358">
        <v>8</v>
      </c>
      <c r="E38" s="359"/>
      <c r="F38" s="360"/>
      <c r="G38" s="358"/>
      <c r="H38" s="359"/>
      <c r="I38" s="97"/>
      <c r="J38" s="93">
        <f t="shared" si="3"/>
        <v>90</v>
      </c>
      <c r="K38" s="284">
        <f t="shared" si="4"/>
        <v>3</v>
      </c>
      <c r="L38" s="284">
        <f t="shared" si="5"/>
        <v>30</v>
      </c>
      <c r="M38" s="89">
        <v>10</v>
      </c>
      <c r="N38" s="89">
        <v>20</v>
      </c>
      <c r="O38" s="89"/>
      <c r="P38" s="197">
        <f t="shared" si="6"/>
        <v>60</v>
      </c>
      <c r="Q38" s="218"/>
      <c r="R38" s="90"/>
      <c r="S38" s="90"/>
      <c r="T38" s="90"/>
      <c r="U38" s="90"/>
      <c r="V38" s="90"/>
      <c r="W38" s="90"/>
      <c r="X38" s="101">
        <v>3</v>
      </c>
      <c r="Y38" s="142"/>
      <c r="Z38" s="142"/>
      <c r="AA38" s="142"/>
    </row>
    <row r="39" spans="1:27" s="138" customFormat="1" ht="22.5" customHeight="1">
      <c r="A39" s="303" t="s">
        <v>230</v>
      </c>
      <c r="B39" s="233" t="s">
        <v>221</v>
      </c>
      <c r="C39" s="140"/>
      <c r="D39" s="358"/>
      <c r="E39" s="359"/>
      <c r="F39" s="360"/>
      <c r="G39" s="358">
        <v>8</v>
      </c>
      <c r="H39" s="359"/>
      <c r="I39" s="97"/>
      <c r="J39" s="93">
        <f>SUM(K39*30)</f>
        <v>90</v>
      </c>
      <c r="K39" s="284">
        <f>SUM(Q39:X39)</f>
        <v>3</v>
      </c>
      <c r="L39" s="284">
        <f>K39*10</f>
        <v>30</v>
      </c>
      <c r="M39" s="89">
        <v>10</v>
      </c>
      <c r="N39" s="89">
        <v>20</v>
      </c>
      <c r="O39" s="89"/>
      <c r="P39" s="197">
        <f>J39-L39</f>
        <v>60</v>
      </c>
      <c r="Q39" s="218"/>
      <c r="R39" s="90"/>
      <c r="S39" s="90"/>
      <c r="T39" s="90"/>
      <c r="U39" s="90"/>
      <c r="V39" s="90"/>
      <c r="W39" s="90"/>
      <c r="X39" s="101">
        <v>3</v>
      </c>
      <c r="Y39" s="142"/>
      <c r="Z39" s="142"/>
      <c r="AA39" s="142"/>
    </row>
    <row r="40" spans="1:27" s="138" customFormat="1" ht="22.5" customHeight="1">
      <c r="A40" s="303" t="s">
        <v>231</v>
      </c>
      <c r="B40" s="233" t="s">
        <v>139</v>
      </c>
      <c r="C40" s="140"/>
      <c r="D40" s="358"/>
      <c r="E40" s="359"/>
      <c r="F40" s="360"/>
      <c r="G40" s="358">
        <v>3</v>
      </c>
      <c r="H40" s="359"/>
      <c r="I40" s="98"/>
      <c r="J40" s="93">
        <f t="shared" si="3"/>
        <v>90</v>
      </c>
      <c r="K40" s="284">
        <f t="shared" si="4"/>
        <v>3</v>
      </c>
      <c r="L40" s="284">
        <f t="shared" si="5"/>
        <v>30</v>
      </c>
      <c r="M40" s="89">
        <v>6</v>
      </c>
      <c r="N40" s="89">
        <v>24</v>
      </c>
      <c r="O40" s="89"/>
      <c r="P40" s="197">
        <f t="shared" si="6"/>
        <v>60</v>
      </c>
      <c r="Q40" s="218"/>
      <c r="R40" s="90"/>
      <c r="S40" s="90">
        <v>3</v>
      </c>
      <c r="T40" s="90"/>
      <c r="U40" s="90"/>
      <c r="V40" s="90"/>
      <c r="W40" s="90"/>
      <c r="X40" s="101"/>
      <c r="Y40" s="142"/>
      <c r="Z40" s="142"/>
      <c r="AA40" s="142"/>
    </row>
    <row r="41" spans="1:25" s="345" customFormat="1" ht="22.5" customHeight="1">
      <c r="A41" s="303" t="s">
        <v>190</v>
      </c>
      <c r="B41" s="299" t="s">
        <v>268</v>
      </c>
      <c r="C41" s="145">
        <v>5</v>
      </c>
      <c r="D41" s="361"/>
      <c r="E41" s="362"/>
      <c r="F41" s="363"/>
      <c r="G41" s="361"/>
      <c r="H41" s="362"/>
      <c r="I41" s="146"/>
      <c r="J41" s="93">
        <f t="shared" si="3"/>
        <v>270</v>
      </c>
      <c r="K41" s="123">
        <f>SUM(Q41:X41)</f>
        <v>9</v>
      </c>
      <c r="L41" s="284">
        <f>K41*10</f>
        <v>90</v>
      </c>
      <c r="M41" s="113">
        <v>12</v>
      </c>
      <c r="N41" s="113">
        <v>78</v>
      </c>
      <c r="O41" s="113"/>
      <c r="P41" s="102">
        <f>J41-L41</f>
        <v>180</v>
      </c>
      <c r="Q41" s="234"/>
      <c r="R41" s="113"/>
      <c r="S41" s="113"/>
      <c r="T41" s="113"/>
      <c r="U41" s="113">
        <v>3</v>
      </c>
      <c r="V41" s="113">
        <v>3</v>
      </c>
      <c r="W41" s="113">
        <v>3</v>
      </c>
      <c r="X41" s="96"/>
      <c r="Y41" s="103"/>
    </row>
    <row r="42" spans="1:24" ht="22.5" customHeight="1">
      <c r="A42" s="303" t="s">
        <v>191</v>
      </c>
      <c r="B42" s="300" t="s">
        <v>269</v>
      </c>
      <c r="C42" s="145"/>
      <c r="D42" s="361">
        <v>7</v>
      </c>
      <c r="E42" s="362"/>
      <c r="F42" s="363"/>
      <c r="G42" s="361"/>
      <c r="H42" s="362"/>
      <c r="I42" s="146"/>
      <c r="J42" s="93">
        <f t="shared" si="3"/>
        <v>90</v>
      </c>
      <c r="K42" s="123">
        <f>SUM(Q42:X42)</f>
        <v>3</v>
      </c>
      <c r="L42" s="284">
        <f>K42*10</f>
        <v>30</v>
      </c>
      <c r="M42" s="113">
        <v>10</v>
      </c>
      <c r="N42" s="113">
        <v>20</v>
      </c>
      <c r="O42" s="113"/>
      <c r="P42" s="102"/>
      <c r="Q42" s="234"/>
      <c r="R42" s="113"/>
      <c r="S42" s="113"/>
      <c r="T42" s="113"/>
      <c r="U42" s="113"/>
      <c r="V42" s="113"/>
      <c r="W42" s="113">
        <v>3</v>
      </c>
      <c r="X42" s="96"/>
    </row>
    <row r="43" spans="1:24" ht="22.5" customHeight="1">
      <c r="A43" s="303" t="s">
        <v>210</v>
      </c>
      <c r="B43" s="301" t="s">
        <v>270</v>
      </c>
      <c r="C43" s="145"/>
      <c r="D43" s="361">
        <v>8</v>
      </c>
      <c r="E43" s="362"/>
      <c r="F43" s="363"/>
      <c r="G43" s="361"/>
      <c r="H43" s="362"/>
      <c r="I43" s="146"/>
      <c r="J43" s="93">
        <f t="shared" si="3"/>
        <v>90</v>
      </c>
      <c r="K43" s="123">
        <f>SUM(Q43:X43)</f>
        <v>3</v>
      </c>
      <c r="L43" s="284">
        <f>K43*10</f>
        <v>30</v>
      </c>
      <c r="M43" s="113">
        <v>8</v>
      </c>
      <c r="N43" s="113">
        <v>22</v>
      </c>
      <c r="O43" s="113"/>
      <c r="P43" s="102">
        <f>J43-L43</f>
        <v>60</v>
      </c>
      <c r="Q43" s="234"/>
      <c r="R43" s="113"/>
      <c r="S43" s="113"/>
      <c r="T43" s="113"/>
      <c r="U43" s="113"/>
      <c r="V43" s="113"/>
      <c r="W43" s="113"/>
      <c r="X43" s="96">
        <v>3</v>
      </c>
    </row>
    <row r="44" spans="1:25" s="345" customFormat="1" ht="22.5" customHeight="1" thickBot="1">
      <c r="A44" s="303" t="s">
        <v>192</v>
      </c>
      <c r="B44" s="299" t="s">
        <v>271</v>
      </c>
      <c r="C44" s="147"/>
      <c r="D44" s="383">
        <v>6</v>
      </c>
      <c r="E44" s="384"/>
      <c r="F44" s="385"/>
      <c r="G44" s="383"/>
      <c r="H44" s="384"/>
      <c r="I44" s="148"/>
      <c r="J44" s="93">
        <f t="shared" si="3"/>
        <v>90</v>
      </c>
      <c r="K44" s="123">
        <f>SUM(Q44:X44)</f>
        <v>3</v>
      </c>
      <c r="L44" s="284">
        <f>K44*10</f>
        <v>30</v>
      </c>
      <c r="M44" s="126">
        <v>10</v>
      </c>
      <c r="N44" s="126">
        <v>20</v>
      </c>
      <c r="O44" s="126"/>
      <c r="P44" s="127"/>
      <c r="Q44" s="235"/>
      <c r="R44" s="126"/>
      <c r="S44" s="126"/>
      <c r="T44" s="126"/>
      <c r="U44" s="126"/>
      <c r="V44" s="126">
        <v>3</v>
      </c>
      <c r="W44" s="126"/>
      <c r="X44" s="236"/>
      <c r="Y44" s="103"/>
    </row>
    <row r="45" spans="1:24" s="150" customFormat="1" ht="24" customHeight="1" thickBot="1">
      <c r="A45" s="561" t="s">
        <v>237</v>
      </c>
      <c r="B45" s="562"/>
      <c r="C45" s="431"/>
      <c r="D45" s="432"/>
      <c r="E45" s="565"/>
      <c r="F45" s="564"/>
      <c r="G45" s="432"/>
      <c r="H45" s="565"/>
      <c r="I45" s="112"/>
      <c r="J45" s="149">
        <f aca="true" t="shared" si="7" ref="J45:X45">SUM(J23:J44)</f>
        <v>3540</v>
      </c>
      <c r="K45" s="149">
        <f t="shared" si="7"/>
        <v>118</v>
      </c>
      <c r="L45" s="149">
        <f t="shared" si="7"/>
        <v>1180</v>
      </c>
      <c r="M45" s="149">
        <f t="shared" si="7"/>
        <v>248</v>
      </c>
      <c r="N45" s="149">
        <f t="shared" si="7"/>
        <v>912</v>
      </c>
      <c r="O45" s="149">
        <f t="shared" si="7"/>
        <v>20</v>
      </c>
      <c r="P45" s="149">
        <f t="shared" si="7"/>
        <v>2240</v>
      </c>
      <c r="Q45" s="297">
        <f t="shared" si="7"/>
        <v>16</v>
      </c>
      <c r="R45" s="297">
        <f t="shared" si="7"/>
        <v>19</v>
      </c>
      <c r="S45" s="297">
        <f t="shared" si="7"/>
        <v>19</v>
      </c>
      <c r="T45" s="297">
        <f t="shared" si="7"/>
        <v>16</v>
      </c>
      <c r="U45" s="297">
        <f t="shared" si="7"/>
        <v>9</v>
      </c>
      <c r="V45" s="297">
        <f t="shared" si="7"/>
        <v>12</v>
      </c>
      <c r="W45" s="297">
        <f t="shared" si="7"/>
        <v>15</v>
      </c>
      <c r="X45" s="297">
        <f t="shared" si="7"/>
        <v>12</v>
      </c>
    </row>
    <row r="46" spans="1:25" s="138" customFormat="1" ht="24" customHeight="1" thickBot="1">
      <c r="A46" s="566" t="s">
        <v>194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8"/>
      <c r="Y46" s="382"/>
    </row>
    <row r="47" spans="1:25" s="138" customFormat="1" ht="22.5" customHeight="1" thickBot="1">
      <c r="A47" s="220" t="s">
        <v>245</v>
      </c>
      <c r="B47" s="151" t="s">
        <v>141</v>
      </c>
      <c r="C47" s="364"/>
      <c r="D47" s="365"/>
      <c r="E47" s="366"/>
      <c r="F47" s="367"/>
      <c r="G47" s="365"/>
      <c r="H47" s="366"/>
      <c r="I47" s="152"/>
      <c r="J47" s="92">
        <f>SUM(K47*30)</f>
        <v>0</v>
      </c>
      <c r="K47" s="125">
        <f>SUM(Q47:X47)</f>
        <v>0</v>
      </c>
      <c r="L47" s="125">
        <v>0</v>
      </c>
      <c r="M47" s="91"/>
      <c r="N47" s="91"/>
      <c r="O47" s="91"/>
      <c r="P47" s="128"/>
      <c r="Q47" s="237"/>
      <c r="R47" s="99"/>
      <c r="S47" s="99"/>
      <c r="T47" s="99"/>
      <c r="U47" s="99"/>
      <c r="V47" s="99"/>
      <c r="W47" s="99"/>
      <c r="X47" s="114"/>
      <c r="Y47" s="382"/>
    </row>
    <row r="48" spans="1:24" s="150" customFormat="1" ht="24" customHeight="1" thickBot="1">
      <c r="A48" s="561" t="s">
        <v>236</v>
      </c>
      <c r="B48" s="562"/>
      <c r="C48" s="531"/>
      <c r="D48" s="532"/>
      <c r="E48" s="533"/>
      <c r="F48" s="534"/>
      <c r="G48" s="532"/>
      <c r="H48" s="533"/>
      <c r="I48" s="153"/>
      <c r="J48" s="149">
        <f>SUM(J47)</f>
        <v>0</v>
      </c>
      <c r="K48" s="149">
        <f>SUM(K47)</f>
        <v>0</v>
      </c>
      <c r="L48" s="149">
        <f>SUM(L33:L47)</f>
        <v>1930</v>
      </c>
      <c r="M48" s="111">
        <f>SUM(M33:M47)</f>
        <v>360</v>
      </c>
      <c r="N48" s="111">
        <f>SUM(N33:N47)</f>
        <v>1550</v>
      </c>
      <c r="O48" s="111">
        <f>SUM(O33:O47)</f>
        <v>20</v>
      </c>
      <c r="P48" s="298">
        <f>SUM(P33:P47)</f>
        <v>3620</v>
      </c>
      <c r="Q48" s="149">
        <f>SUM(Q47)</f>
        <v>0</v>
      </c>
      <c r="R48" s="111">
        <f aca="true" t="shared" si="8" ref="R48:X48">SUM(R47)</f>
        <v>0</v>
      </c>
      <c r="S48" s="111">
        <f t="shared" si="8"/>
        <v>0</v>
      </c>
      <c r="T48" s="111">
        <f t="shared" si="8"/>
        <v>0</v>
      </c>
      <c r="U48" s="111">
        <f t="shared" si="8"/>
        <v>0</v>
      </c>
      <c r="V48" s="111">
        <f t="shared" si="8"/>
        <v>0</v>
      </c>
      <c r="W48" s="111">
        <f t="shared" si="8"/>
        <v>0</v>
      </c>
      <c r="X48" s="298">
        <f t="shared" si="8"/>
        <v>0</v>
      </c>
    </row>
    <row r="49" spans="1:25" s="138" customFormat="1" ht="24" customHeight="1" thickBot="1">
      <c r="A49" s="621" t="s">
        <v>195</v>
      </c>
      <c r="B49" s="622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4"/>
      <c r="Y49" s="382"/>
    </row>
    <row r="50" spans="1:25" s="345" customFormat="1" ht="30" customHeight="1" thickBot="1">
      <c r="A50" s="302" t="s">
        <v>245</v>
      </c>
      <c r="B50" s="122" t="s">
        <v>141</v>
      </c>
      <c r="C50" s="154"/>
      <c r="D50" s="386"/>
      <c r="E50" s="387"/>
      <c r="F50" s="388"/>
      <c r="G50" s="386"/>
      <c r="H50" s="387"/>
      <c r="I50" s="116">
        <v>5</v>
      </c>
      <c r="J50" s="155">
        <v>90</v>
      </c>
      <c r="K50" s="156">
        <v>3</v>
      </c>
      <c r="L50" s="123"/>
      <c r="M50" s="115"/>
      <c r="N50" s="115"/>
      <c r="O50" s="115"/>
      <c r="P50" s="124">
        <v>90</v>
      </c>
      <c r="Q50" s="238"/>
      <c r="R50" s="115"/>
      <c r="S50" s="115"/>
      <c r="T50" s="115"/>
      <c r="U50" s="115">
        <v>3</v>
      </c>
      <c r="V50" s="115"/>
      <c r="W50" s="115"/>
      <c r="X50" s="116"/>
      <c r="Y50" s="103"/>
    </row>
    <row r="51" spans="1:24" ht="30" customHeight="1" thickBot="1">
      <c r="A51" s="302" t="s">
        <v>246</v>
      </c>
      <c r="B51" s="292" t="s">
        <v>137</v>
      </c>
      <c r="C51" s="293"/>
      <c r="D51" s="368"/>
      <c r="E51" s="369"/>
      <c r="F51" s="370"/>
      <c r="G51" s="368">
        <v>4</v>
      </c>
      <c r="H51" s="369"/>
      <c r="I51" s="280"/>
      <c r="J51" s="294">
        <v>180</v>
      </c>
      <c r="K51" s="156">
        <v>6</v>
      </c>
      <c r="L51" s="123"/>
      <c r="M51" s="284"/>
      <c r="N51" s="284"/>
      <c r="O51" s="284"/>
      <c r="P51" s="124">
        <v>180</v>
      </c>
      <c r="Q51" s="282"/>
      <c r="R51" s="284"/>
      <c r="S51" s="284"/>
      <c r="T51" s="284">
        <v>6</v>
      </c>
      <c r="U51" s="284"/>
      <c r="V51" s="284"/>
      <c r="W51" s="284"/>
      <c r="X51" s="280"/>
    </row>
    <row r="52" spans="1:25" s="345" customFormat="1" ht="30" customHeight="1" thickBot="1">
      <c r="A52" s="302" t="s">
        <v>277</v>
      </c>
      <c r="B52" s="157" t="s">
        <v>138</v>
      </c>
      <c r="C52" s="141"/>
      <c r="D52" s="358"/>
      <c r="E52" s="359"/>
      <c r="F52" s="360">
        <v>6</v>
      </c>
      <c r="G52" s="358">
        <v>7</v>
      </c>
      <c r="H52" s="359"/>
      <c r="I52" s="96"/>
      <c r="J52" s="158">
        <f>K52*30</f>
        <v>540</v>
      </c>
      <c r="K52" s="156">
        <f>SUM(Q52:X52)</f>
        <v>18</v>
      </c>
      <c r="L52" s="123"/>
      <c r="M52" s="123"/>
      <c r="N52" s="123"/>
      <c r="O52" s="123"/>
      <c r="P52" s="124">
        <f>J52-L52</f>
        <v>540</v>
      </c>
      <c r="Q52" s="234"/>
      <c r="R52" s="113"/>
      <c r="S52" s="113"/>
      <c r="T52" s="113"/>
      <c r="U52" s="113"/>
      <c r="V52" s="113">
        <v>9</v>
      </c>
      <c r="W52" s="113">
        <v>9</v>
      </c>
      <c r="X52" s="96"/>
      <c r="Y52" s="103"/>
    </row>
    <row r="53" spans="1:24" s="150" customFormat="1" ht="24" customHeight="1" thickBot="1">
      <c r="A53" s="543" t="s">
        <v>235</v>
      </c>
      <c r="B53" s="544"/>
      <c r="C53" s="431"/>
      <c r="D53" s="432"/>
      <c r="E53" s="433"/>
      <c r="F53" s="431"/>
      <c r="G53" s="432"/>
      <c r="H53" s="433"/>
      <c r="I53" s="206"/>
      <c r="J53" s="206">
        <f aca="true" t="shared" si="9" ref="J53:X53">SUM(J50:J52)</f>
        <v>810</v>
      </c>
      <c r="K53" s="206">
        <f t="shared" si="9"/>
        <v>27</v>
      </c>
      <c r="L53" s="149">
        <f t="shared" si="9"/>
        <v>0</v>
      </c>
      <c r="M53" s="111">
        <f t="shared" si="9"/>
        <v>0</v>
      </c>
      <c r="N53" s="111">
        <f t="shared" si="9"/>
        <v>0</v>
      </c>
      <c r="O53" s="111">
        <f t="shared" si="9"/>
        <v>0</v>
      </c>
      <c r="P53" s="200">
        <f t="shared" si="9"/>
        <v>810</v>
      </c>
      <c r="Q53" s="149">
        <f t="shared" si="9"/>
        <v>0</v>
      </c>
      <c r="R53" s="111">
        <f t="shared" si="9"/>
        <v>0</v>
      </c>
      <c r="S53" s="111">
        <f t="shared" si="9"/>
        <v>0</v>
      </c>
      <c r="T53" s="111">
        <f t="shared" si="9"/>
        <v>6</v>
      </c>
      <c r="U53" s="111">
        <f t="shared" si="9"/>
        <v>3</v>
      </c>
      <c r="V53" s="111">
        <f t="shared" si="9"/>
        <v>9</v>
      </c>
      <c r="W53" s="111">
        <f t="shared" si="9"/>
        <v>9</v>
      </c>
      <c r="X53" s="200">
        <f t="shared" si="9"/>
        <v>0</v>
      </c>
    </row>
    <row r="54" spans="1:24" s="138" customFormat="1" ht="19.5" customHeight="1" thickBot="1">
      <c r="A54" s="557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9"/>
    </row>
    <row r="55" spans="1:24" s="150" customFormat="1" ht="30" customHeight="1" thickBot="1">
      <c r="A55" s="561" t="s">
        <v>234</v>
      </c>
      <c r="B55" s="562"/>
      <c r="C55" s="540"/>
      <c r="D55" s="540"/>
      <c r="E55" s="541"/>
      <c r="F55" s="539"/>
      <c r="G55" s="540"/>
      <c r="H55" s="541"/>
      <c r="I55" s="159"/>
      <c r="J55" s="149">
        <f aca="true" t="shared" si="10" ref="J55:X55">SUM(J20+J45+J48+J53)</f>
        <v>5340</v>
      </c>
      <c r="K55" s="149">
        <f t="shared" si="10"/>
        <v>178</v>
      </c>
      <c r="L55" s="149">
        <f t="shared" si="10"/>
        <v>3384</v>
      </c>
      <c r="M55" s="111">
        <f t="shared" si="10"/>
        <v>640</v>
      </c>
      <c r="N55" s="111">
        <f t="shared" si="10"/>
        <v>2704</v>
      </c>
      <c r="O55" s="111">
        <f t="shared" si="10"/>
        <v>40</v>
      </c>
      <c r="P55" s="207">
        <f t="shared" si="10"/>
        <v>7386</v>
      </c>
      <c r="Q55" s="149">
        <f t="shared" si="10"/>
        <v>25</v>
      </c>
      <c r="R55" s="111">
        <f t="shared" si="10"/>
        <v>25</v>
      </c>
      <c r="S55" s="111">
        <f t="shared" si="10"/>
        <v>25</v>
      </c>
      <c r="T55" s="111">
        <f t="shared" si="10"/>
        <v>25</v>
      </c>
      <c r="U55" s="111">
        <f t="shared" si="10"/>
        <v>18</v>
      </c>
      <c r="V55" s="111">
        <f t="shared" si="10"/>
        <v>24</v>
      </c>
      <c r="W55" s="111">
        <f t="shared" si="10"/>
        <v>24</v>
      </c>
      <c r="X55" s="200">
        <f t="shared" si="10"/>
        <v>12</v>
      </c>
    </row>
    <row r="56" spans="1:24" s="150" customFormat="1" ht="18" customHeight="1" thickBo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3"/>
    </row>
    <row r="57" spans="1:24" s="138" customFormat="1" ht="25.5" customHeight="1" thickBot="1">
      <c r="A57" s="629" t="s">
        <v>196</v>
      </c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1"/>
    </row>
    <row r="58" spans="1:24" s="160" customFormat="1" ht="22.5" customHeight="1" thickBot="1">
      <c r="A58" s="485" t="s">
        <v>197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613"/>
      <c r="R58" s="613"/>
      <c r="S58" s="613"/>
      <c r="T58" s="613"/>
      <c r="U58" s="613"/>
      <c r="V58" s="613"/>
      <c r="W58" s="613"/>
      <c r="X58" s="614"/>
    </row>
    <row r="59" spans="1:24" s="100" customFormat="1" ht="22.5" customHeight="1">
      <c r="A59" s="239" t="s">
        <v>198</v>
      </c>
      <c r="B59" s="240" t="s">
        <v>263</v>
      </c>
      <c r="C59" s="371"/>
      <c r="D59" s="372"/>
      <c r="E59" s="373"/>
      <c r="F59" s="374"/>
      <c r="G59" s="375">
        <v>1</v>
      </c>
      <c r="H59" s="376"/>
      <c r="I59" s="236"/>
      <c r="J59" s="241">
        <f>K59*30</f>
        <v>150</v>
      </c>
      <c r="K59" s="130">
        <f>SUM(Q59:X59)</f>
        <v>5</v>
      </c>
      <c r="L59" s="130">
        <f>K59*10</f>
        <v>50</v>
      </c>
      <c r="M59" s="126">
        <v>20</v>
      </c>
      <c r="N59" s="126">
        <v>30</v>
      </c>
      <c r="O59" s="126"/>
      <c r="P59" s="242">
        <f>J59-L59</f>
        <v>100</v>
      </c>
      <c r="Q59" s="238">
        <v>5</v>
      </c>
      <c r="R59" s="115"/>
      <c r="S59" s="115"/>
      <c r="T59" s="115"/>
      <c r="U59" s="115"/>
      <c r="V59" s="115"/>
      <c r="W59" s="115"/>
      <c r="X59" s="116"/>
    </row>
    <row r="60" spans="1:24" s="100" customFormat="1" ht="22.5" customHeight="1">
      <c r="A60" s="239" t="s">
        <v>199</v>
      </c>
      <c r="B60" s="240" t="s">
        <v>264</v>
      </c>
      <c r="C60" s="371"/>
      <c r="D60" s="372"/>
      <c r="E60" s="373"/>
      <c r="F60" s="374"/>
      <c r="G60" s="375">
        <v>2</v>
      </c>
      <c r="H60" s="376"/>
      <c r="I60" s="236"/>
      <c r="J60" s="241">
        <f>K60*30</f>
        <v>150</v>
      </c>
      <c r="K60" s="130">
        <f>SUM(Q60:X60)</f>
        <v>5</v>
      </c>
      <c r="L60" s="130">
        <f>K60*10</f>
        <v>50</v>
      </c>
      <c r="M60" s="126">
        <v>20</v>
      </c>
      <c r="N60" s="126">
        <v>30</v>
      </c>
      <c r="O60" s="126"/>
      <c r="P60" s="127">
        <f>J60-L60</f>
        <v>100</v>
      </c>
      <c r="Q60" s="261"/>
      <c r="R60" s="260">
        <v>5</v>
      </c>
      <c r="S60" s="260"/>
      <c r="T60" s="260"/>
      <c r="U60" s="260"/>
      <c r="V60" s="196"/>
      <c r="W60" s="196"/>
      <c r="X60" s="243"/>
    </row>
    <row r="61" spans="1:24" s="100" customFormat="1" ht="22.5" customHeight="1">
      <c r="A61" s="239" t="s">
        <v>200</v>
      </c>
      <c r="B61" s="240" t="s">
        <v>265</v>
      </c>
      <c r="C61" s="371"/>
      <c r="D61" s="372"/>
      <c r="E61" s="373"/>
      <c r="F61" s="374"/>
      <c r="G61" s="375">
        <v>3</v>
      </c>
      <c r="H61" s="376"/>
      <c r="I61" s="236"/>
      <c r="J61" s="241">
        <f>K61*30</f>
        <v>150</v>
      </c>
      <c r="K61" s="130">
        <f>SUM(Q61:X61)</f>
        <v>5</v>
      </c>
      <c r="L61" s="130">
        <f>K61*10</f>
        <v>50</v>
      </c>
      <c r="M61" s="126">
        <v>20</v>
      </c>
      <c r="N61" s="126">
        <v>30</v>
      </c>
      <c r="O61" s="126"/>
      <c r="P61" s="127">
        <f>J61-L61</f>
        <v>100</v>
      </c>
      <c r="Q61" s="261"/>
      <c r="R61" s="260"/>
      <c r="S61" s="260">
        <v>5</v>
      </c>
      <c r="T61" s="260"/>
      <c r="U61" s="260"/>
      <c r="V61" s="196"/>
      <c r="W61" s="196"/>
      <c r="X61" s="243"/>
    </row>
    <row r="62" spans="1:24" s="100" customFormat="1" ht="22.5" customHeight="1">
      <c r="A62" s="239" t="s">
        <v>201</v>
      </c>
      <c r="B62" s="240" t="s">
        <v>266</v>
      </c>
      <c r="C62" s="371"/>
      <c r="D62" s="372"/>
      <c r="E62" s="373"/>
      <c r="F62" s="374"/>
      <c r="G62" s="375">
        <v>4</v>
      </c>
      <c r="H62" s="376"/>
      <c r="I62" s="236"/>
      <c r="J62" s="241">
        <f>K62*30</f>
        <v>150</v>
      </c>
      <c r="K62" s="130">
        <f>SUM(Q62:X62)</f>
        <v>5</v>
      </c>
      <c r="L62" s="130">
        <f>K62*10</f>
        <v>50</v>
      </c>
      <c r="M62" s="126">
        <v>20</v>
      </c>
      <c r="N62" s="126">
        <v>30</v>
      </c>
      <c r="O62" s="126"/>
      <c r="P62" s="127">
        <f>J62-L62</f>
        <v>100</v>
      </c>
      <c r="Q62" s="261"/>
      <c r="R62" s="260"/>
      <c r="S62" s="260"/>
      <c r="T62" s="260">
        <v>5</v>
      </c>
      <c r="U62" s="260"/>
      <c r="V62" s="196"/>
      <c r="W62" s="196"/>
      <c r="X62" s="243"/>
    </row>
    <row r="63" spans="1:24" s="150" customFormat="1" ht="26.25" customHeight="1" thickBot="1">
      <c r="A63" s="569" t="s">
        <v>239</v>
      </c>
      <c r="B63" s="570"/>
      <c r="C63" s="536"/>
      <c r="D63" s="536"/>
      <c r="E63" s="537"/>
      <c r="F63" s="535"/>
      <c r="G63" s="536"/>
      <c r="H63" s="537"/>
      <c r="I63" s="244"/>
      <c r="J63" s="245">
        <f aca="true" t="shared" si="11" ref="J63:X63">SUM(J59:J62)</f>
        <v>600</v>
      </c>
      <c r="K63" s="246">
        <f t="shared" si="11"/>
        <v>20</v>
      </c>
      <c r="L63" s="246">
        <f t="shared" si="11"/>
        <v>200</v>
      </c>
      <c r="M63" s="246">
        <f t="shared" si="11"/>
        <v>80</v>
      </c>
      <c r="N63" s="246">
        <f t="shared" si="11"/>
        <v>120</v>
      </c>
      <c r="O63" s="246">
        <f t="shared" si="11"/>
        <v>0</v>
      </c>
      <c r="P63" s="204">
        <f t="shared" si="11"/>
        <v>400</v>
      </c>
      <c r="Q63" s="245">
        <f t="shared" si="11"/>
        <v>5</v>
      </c>
      <c r="R63" s="246">
        <f t="shared" si="11"/>
        <v>5</v>
      </c>
      <c r="S63" s="246">
        <f t="shared" si="11"/>
        <v>5</v>
      </c>
      <c r="T63" s="246">
        <f t="shared" si="11"/>
        <v>5</v>
      </c>
      <c r="U63" s="246">
        <f t="shared" si="11"/>
        <v>0</v>
      </c>
      <c r="V63" s="246">
        <f t="shared" si="11"/>
        <v>0</v>
      </c>
      <c r="W63" s="246">
        <f t="shared" si="11"/>
        <v>0</v>
      </c>
      <c r="X63" s="203">
        <f t="shared" si="11"/>
        <v>0</v>
      </c>
    </row>
    <row r="64" spans="1:24" s="138" customFormat="1" ht="15" customHeight="1" thickBot="1">
      <c r="A64" s="488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90"/>
    </row>
    <row r="65" spans="1:24" s="160" customFormat="1" ht="21" customHeight="1">
      <c r="A65" s="485" t="s">
        <v>202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7"/>
    </row>
    <row r="66" spans="1:24" ht="18" customHeight="1">
      <c r="A66" s="381" t="s">
        <v>211</v>
      </c>
      <c r="B66" s="121" t="s">
        <v>256</v>
      </c>
      <c r="C66" s="285"/>
      <c r="D66" s="375"/>
      <c r="E66" s="376"/>
      <c r="F66" s="374"/>
      <c r="G66" s="375">
        <v>8</v>
      </c>
      <c r="H66" s="376"/>
      <c r="I66" s="287"/>
      <c r="J66" s="281">
        <f aca="true" t="shared" si="12" ref="J66:J72">K66*30</f>
        <v>180</v>
      </c>
      <c r="K66" s="283">
        <f aca="true" t="shared" si="13" ref="K66:K72">SUM(Q66:X66)</f>
        <v>6</v>
      </c>
      <c r="L66" s="283">
        <f aca="true" t="shared" si="14" ref="L66:L72">K66*10</f>
        <v>60</v>
      </c>
      <c r="M66" s="283"/>
      <c r="N66" s="283">
        <v>60</v>
      </c>
      <c r="O66" s="283"/>
      <c r="P66" s="279">
        <f aca="true" t="shared" si="15" ref="P66:P72">J66-L66</f>
        <v>120</v>
      </c>
      <c r="Q66" s="281"/>
      <c r="R66" s="283"/>
      <c r="S66" s="283"/>
      <c r="T66" s="283" t="s">
        <v>243</v>
      </c>
      <c r="U66" s="283"/>
      <c r="V66" s="283"/>
      <c r="W66" s="283"/>
      <c r="X66" s="279">
        <v>6</v>
      </c>
    </row>
    <row r="67" spans="1:25" s="345" customFormat="1" ht="18" customHeight="1">
      <c r="A67" s="381" t="s">
        <v>212</v>
      </c>
      <c r="B67" s="121" t="s">
        <v>257</v>
      </c>
      <c r="C67" s="285"/>
      <c r="D67" s="375"/>
      <c r="E67" s="376"/>
      <c r="F67" s="374"/>
      <c r="G67" s="375">
        <v>5</v>
      </c>
      <c r="H67" s="376"/>
      <c r="I67" s="287"/>
      <c r="J67" s="281">
        <f t="shared" si="12"/>
        <v>180</v>
      </c>
      <c r="K67" s="283">
        <f t="shared" si="13"/>
        <v>6</v>
      </c>
      <c r="L67" s="283">
        <f t="shared" si="14"/>
        <v>60</v>
      </c>
      <c r="M67" s="283"/>
      <c r="N67" s="283">
        <v>60</v>
      </c>
      <c r="O67" s="283"/>
      <c r="P67" s="279">
        <f t="shared" si="15"/>
        <v>120</v>
      </c>
      <c r="Q67" s="281"/>
      <c r="R67" s="283"/>
      <c r="S67" s="283"/>
      <c r="T67" s="283"/>
      <c r="U67" s="283">
        <v>6</v>
      </c>
      <c r="V67" s="283"/>
      <c r="W67" s="283"/>
      <c r="X67" s="279"/>
      <c r="Y67" s="103"/>
    </row>
    <row r="68" spans="1:25" s="345" customFormat="1" ht="18" customHeight="1">
      <c r="A68" s="381" t="s">
        <v>213</v>
      </c>
      <c r="B68" s="121" t="s">
        <v>258</v>
      </c>
      <c r="C68" s="288"/>
      <c r="D68" s="377"/>
      <c r="E68" s="378"/>
      <c r="F68" s="379"/>
      <c r="G68" s="377">
        <v>5</v>
      </c>
      <c r="H68" s="378"/>
      <c r="I68" s="289"/>
      <c r="J68" s="281">
        <f t="shared" si="12"/>
        <v>180</v>
      </c>
      <c r="K68" s="283">
        <f t="shared" si="13"/>
        <v>6</v>
      </c>
      <c r="L68" s="283">
        <f t="shared" si="14"/>
        <v>60</v>
      </c>
      <c r="M68" s="283"/>
      <c r="N68" s="283">
        <v>60</v>
      </c>
      <c r="O68" s="283"/>
      <c r="P68" s="279">
        <f t="shared" si="15"/>
        <v>120</v>
      </c>
      <c r="Q68" s="281"/>
      <c r="R68" s="283"/>
      <c r="S68" s="283"/>
      <c r="T68" s="283"/>
      <c r="U68" s="283">
        <v>6</v>
      </c>
      <c r="V68" s="283"/>
      <c r="W68" s="283"/>
      <c r="X68" s="279"/>
      <c r="Y68" s="103"/>
    </row>
    <row r="69" spans="1:24" ht="18" customHeight="1">
      <c r="A69" s="381" t="s">
        <v>214</v>
      </c>
      <c r="B69" s="121" t="s">
        <v>259</v>
      </c>
      <c r="C69" s="288"/>
      <c r="D69" s="377"/>
      <c r="E69" s="378"/>
      <c r="F69" s="379"/>
      <c r="G69" s="377">
        <v>7</v>
      </c>
      <c r="H69" s="378"/>
      <c r="I69" s="289"/>
      <c r="J69" s="281">
        <f t="shared" si="12"/>
        <v>180</v>
      </c>
      <c r="K69" s="283">
        <f t="shared" si="13"/>
        <v>6</v>
      </c>
      <c r="L69" s="283">
        <f t="shared" si="14"/>
        <v>60</v>
      </c>
      <c r="M69" s="283">
        <v>10</v>
      </c>
      <c r="N69" s="283">
        <v>50</v>
      </c>
      <c r="O69" s="283"/>
      <c r="P69" s="279">
        <f t="shared" si="15"/>
        <v>120</v>
      </c>
      <c r="Q69" s="281"/>
      <c r="R69" s="283"/>
      <c r="S69" s="283"/>
      <c r="T69" s="283"/>
      <c r="U69" s="283"/>
      <c r="V69" s="283"/>
      <c r="W69" s="283">
        <v>6</v>
      </c>
      <c r="X69" s="279"/>
    </row>
    <row r="70" spans="1:24" ht="18" customHeight="1">
      <c r="A70" s="381" t="s">
        <v>215</v>
      </c>
      <c r="B70" s="121" t="s">
        <v>260</v>
      </c>
      <c r="C70" s="288"/>
      <c r="D70" s="377"/>
      <c r="E70" s="378"/>
      <c r="F70" s="379"/>
      <c r="G70" s="377">
        <v>8</v>
      </c>
      <c r="H70" s="378"/>
      <c r="I70" s="289"/>
      <c r="J70" s="281">
        <f t="shared" si="12"/>
        <v>180</v>
      </c>
      <c r="K70" s="283">
        <f t="shared" si="13"/>
        <v>6</v>
      </c>
      <c r="L70" s="283">
        <f t="shared" si="14"/>
        <v>60</v>
      </c>
      <c r="M70" s="283">
        <v>10</v>
      </c>
      <c r="N70" s="283">
        <v>50</v>
      </c>
      <c r="O70" s="283"/>
      <c r="P70" s="279">
        <f t="shared" si="15"/>
        <v>120</v>
      </c>
      <c r="Q70" s="281"/>
      <c r="R70" s="283"/>
      <c r="S70" s="283"/>
      <c r="T70" s="283"/>
      <c r="U70" s="283"/>
      <c r="V70" s="283"/>
      <c r="W70" s="283"/>
      <c r="X70" s="279">
        <v>6</v>
      </c>
    </row>
    <row r="71" spans="1:25" s="345" customFormat="1" ht="18" customHeight="1">
      <c r="A71" s="381" t="s">
        <v>216</v>
      </c>
      <c r="B71" s="121" t="s">
        <v>261</v>
      </c>
      <c r="C71" s="285"/>
      <c r="D71" s="375"/>
      <c r="E71" s="376"/>
      <c r="F71" s="374"/>
      <c r="G71" s="375">
        <v>6</v>
      </c>
      <c r="H71" s="376"/>
      <c r="I71" s="287"/>
      <c r="J71" s="281">
        <f t="shared" si="12"/>
        <v>180</v>
      </c>
      <c r="K71" s="283">
        <f t="shared" si="13"/>
        <v>6</v>
      </c>
      <c r="L71" s="283">
        <f t="shared" si="14"/>
        <v>60</v>
      </c>
      <c r="M71" s="283">
        <v>10</v>
      </c>
      <c r="N71" s="283">
        <v>50</v>
      </c>
      <c r="O71" s="283"/>
      <c r="P71" s="279">
        <f t="shared" si="15"/>
        <v>120</v>
      </c>
      <c r="Q71" s="281"/>
      <c r="R71" s="283"/>
      <c r="S71" s="283"/>
      <c r="T71" s="283"/>
      <c r="U71" s="283"/>
      <c r="V71" s="283">
        <v>6</v>
      </c>
      <c r="W71" s="283"/>
      <c r="X71" s="279"/>
      <c r="Y71" s="103"/>
    </row>
    <row r="72" spans="1:24" ht="37.5" customHeight="1" thickBot="1">
      <c r="A72" s="381" t="s">
        <v>217</v>
      </c>
      <c r="B72" s="121" t="s">
        <v>262</v>
      </c>
      <c r="C72" s="288"/>
      <c r="D72" s="377"/>
      <c r="E72" s="378"/>
      <c r="F72" s="379"/>
      <c r="G72" s="377">
        <v>8</v>
      </c>
      <c r="H72" s="378"/>
      <c r="I72" s="289"/>
      <c r="J72" s="281">
        <f t="shared" si="12"/>
        <v>180</v>
      </c>
      <c r="K72" s="283">
        <f t="shared" si="13"/>
        <v>6</v>
      </c>
      <c r="L72" s="283">
        <f t="shared" si="14"/>
        <v>60</v>
      </c>
      <c r="M72" s="283">
        <v>10</v>
      </c>
      <c r="N72" s="283">
        <v>50</v>
      </c>
      <c r="O72" s="283"/>
      <c r="P72" s="279">
        <f t="shared" si="15"/>
        <v>120</v>
      </c>
      <c r="Q72" s="281"/>
      <c r="R72" s="283"/>
      <c r="S72" s="283"/>
      <c r="T72" s="283"/>
      <c r="U72" s="283"/>
      <c r="V72" s="283"/>
      <c r="W72" s="283"/>
      <c r="X72" s="279">
        <v>6</v>
      </c>
    </row>
    <row r="73" spans="1:24" s="150" customFormat="1" ht="22.5" customHeight="1" thickBot="1">
      <c r="A73" s="561" t="s">
        <v>240</v>
      </c>
      <c r="B73" s="562"/>
      <c r="C73" s="563"/>
      <c r="D73" s="540"/>
      <c r="E73" s="541"/>
      <c r="F73" s="539"/>
      <c r="G73" s="540"/>
      <c r="H73" s="541"/>
      <c r="I73" s="159"/>
      <c r="J73" s="149">
        <f aca="true" t="shared" si="16" ref="J73:X73">SUM(J66:J72)</f>
        <v>1260</v>
      </c>
      <c r="K73" s="111">
        <f t="shared" si="16"/>
        <v>42</v>
      </c>
      <c r="L73" s="111">
        <f t="shared" si="16"/>
        <v>420</v>
      </c>
      <c r="M73" s="111">
        <f t="shared" si="16"/>
        <v>40</v>
      </c>
      <c r="N73" s="111">
        <f t="shared" si="16"/>
        <v>380</v>
      </c>
      <c r="O73" s="111">
        <f t="shared" si="16"/>
        <v>0</v>
      </c>
      <c r="P73" s="112">
        <f t="shared" si="16"/>
        <v>840</v>
      </c>
      <c r="Q73" s="149">
        <f t="shared" si="16"/>
        <v>0</v>
      </c>
      <c r="R73" s="111">
        <f t="shared" si="16"/>
        <v>0</v>
      </c>
      <c r="S73" s="111">
        <f t="shared" si="16"/>
        <v>0</v>
      </c>
      <c r="T73" s="111">
        <f t="shared" si="16"/>
        <v>0</v>
      </c>
      <c r="U73" s="111">
        <f t="shared" si="16"/>
        <v>12</v>
      </c>
      <c r="V73" s="111">
        <f t="shared" si="16"/>
        <v>6</v>
      </c>
      <c r="W73" s="111">
        <f t="shared" si="16"/>
        <v>6</v>
      </c>
      <c r="X73" s="112">
        <f t="shared" si="16"/>
        <v>18</v>
      </c>
    </row>
    <row r="74" spans="1:24" ht="5.25" customHeight="1" thickBot="1">
      <c r="A74" s="554"/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56"/>
    </row>
    <row r="75" spans="1:24" s="150" customFormat="1" ht="30" customHeight="1" thickBot="1">
      <c r="A75" s="561" t="s">
        <v>241</v>
      </c>
      <c r="B75" s="562"/>
      <c r="C75" s="540"/>
      <c r="D75" s="540"/>
      <c r="E75" s="541"/>
      <c r="F75" s="539"/>
      <c r="G75" s="540"/>
      <c r="H75" s="541"/>
      <c r="I75" s="159"/>
      <c r="J75" s="149">
        <f aca="true" t="shared" si="17" ref="J75:X75">SUM(J63+J73)</f>
        <v>1860</v>
      </c>
      <c r="K75" s="149">
        <f t="shared" si="17"/>
        <v>62</v>
      </c>
      <c r="L75" s="111">
        <f t="shared" si="17"/>
        <v>620</v>
      </c>
      <c r="M75" s="111">
        <f t="shared" si="17"/>
        <v>120</v>
      </c>
      <c r="N75" s="111">
        <f t="shared" si="17"/>
        <v>500</v>
      </c>
      <c r="O75" s="111">
        <f t="shared" si="17"/>
        <v>0</v>
      </c>
      <c r="P75" s="207">
        <f t="shared" si="17"/>
        <v>1240</v>
      </c>
      <c r="Q75" s="149">
        <f t="shared" si="17"/>
        <v>5</v>
      </c>
      <c r="R75" s="111">
        <f t="shared" si="17"/>
        <v>5</v>
      </c>
      <c r="S75" s="111">
        <f t="shared" si="17"/>
        <v>5</v>
      </c>
      <c r="T75" s="111">
        <f t="shared" si="17"/>
        <v>5</v>
      </c>
      <c r="U75" s="111">
        <f t="shared" si="17"/>
        <v>12</v>
      </c>
      <c r="V75" s="111">
        <f t="shared" si="17"/>
        <v>6</v>
      </c>
      <c r="W75" s="111">
        <f t="shared" si="17"/>
        <v>6</v>
      </c>
      <c r="X75" s="200">
        <f t="shared" si="17"/>
        <v>18</v>
      </c>
    </row>
    <row r="76" spans="1:24" s="138" customFormat="1" ht="19.5" customHeight="1" thickBot="1">
      <c r="A76" s="557"/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58"/>
      <c r="W76" s="558"/>
      <c r="X76" s="559"/>
    </row>
    <row r="77" spans="1:24" s="160" customFormat="1" ht="34.5" customHeight="1" thickBot="1">
      <c r="A77" s="542" t="s">
        <v>242</v>
      </c>
      <c r="B77" s="542"/>
      <c r="C77" s="560">
        <f>COUNTA(C13:E19,C23:E44)</f>
        <v>16</v>
      </c>
      <c r="D77" s="560"/>
      <c r="E77" s="560"/>
      <c r="F77" s="431">
        <f>COUNTA(F13:H19,F23:H44,F50:H52,F59:H62,F66:H72)</f>
        <v>39</v>
      </c>
      <c r="G77" s="432"/>
      <c r="H77" s="433"/>
      <c r="I77" s="206">
        <f>COUNTA(I47)</f>
        <v>0</v>
      </c>
      <c r="J77" s="206">
        <f aca="true" t="shared" si="18" ref="J77:X77">J55+J75</f>
        <v>7200</v>
      </c>
      <c r="K77" s="149">
        <f t="shared" si="18"/>
        <v>240</v>
      </c>
      <c r="L77" s="111">
        <f t="shared" si="18"/>
        <v>4004</v>
      </c>
      <c r="M77" s="111">
        <f t="shared" si="18"/>
        <v>760</v>
      </c>
      <c r="N77" s="111">
        <f t="shared" si="18"/>
        <v>3204</v>
      </c>
      <c r="O77" s="111">
        <f t="shared" si="18"/>
        <v>40</v>
      </c>
      <c r="P77" s="200">
        <f t="shared" si="18"/>
        <v>8626</v>
      </c>
      <c r="Q77" s="149">
        <f t="shared" si="18"/>
        <v>30</v>
      </c>
      <c r="R77" s="111">
        <f t="shared" si="18"/>
        <v>30</v>
      </c>
      <c r="S77" s="111">
        <f t="shared" si="18"/>
        <v>30</v>
      </c>
      <c r="T77" s="111">
        <f t="shared" si="18"/>
        <v>30</v>
      </c>
      <c r="U77" s="111">
        <f t="shared" si="18"/>
        <v>30</v>
      </c>
      <c r="V77" s="111">
        <f t="shared" si="18"/>
        <v>30</v>
      </c>
      <c r="W77" s="111">
        <f t="shared" si="18"/>
        <v>30</v>
      </c>
      <c r="X77" s="200">
        <f t="shared" si="18"/>
        <v>30</v>
      </c>
    </row>
    <row r="78" spans="1:24" ht="19.5" customHeight="1" thickBot="1">
      <c r="A78" s="538"/>
      <c r="B78" s="538"/>
      <c r="C78" s="538"/>
      <c r="D78" s="538"/>
      <c r="E78" s="538"/>
      <c r="F78" s="538"/>
      <c r="G78" s="538"/>
      <c r="H78" s="538"/>
      <c r="I78" s="538"/>
      <c r="J78" s="538"/>
      <c r="K78" s="161"/>
      <c r="L78" s="162"/>
      <c r="M78" s="162"/>
      <c r="N78" s="162"/>
      <c r="O78" s="162"/>
      <c r="P78" s="162"/>
      <c r="Q78" s="117"/>
      <c r="R78" s="117"/>
      <c r="S78" s="117"/>
      <c r="T78" s="117"/>
      <c r="U78" s="117"/>
      <c r="V78" s="117"/>
      <c r="W78" s="117"/>
      <c r="X78" s="117"/>
    </row>
    <row r="79" spans="1:25" ht="30" customHeight="1" thickBot="1">
      <c r="A79" s="530"/>
      <c r="B79" s="530"/>
      <c r="C79" s="529"/>
      <c r="D79" s="529"/>
      <c r="E79" s="529"/>
      <c r="F79" s="529"/>
      <c r="G79" s="529"/>
      <c r="H79" s="529"/>
      <c r="I79" s="205"/>
      <c r="J79" s="163"/>
      <c r="K79" s="164"/>
      <c r="L79" s="548" t="s">
        <v>104</v>
      </c>
      <c r="M79" s="545" t="s">
        <v>145</v>
      </c>
      <c r="N79" s="546"/>
      <c r="O79" s="546"/>
      <c r="P79" s="547"/>
      <c r="Q79" s="165">
        <f>COUNTIF(C13:E19,1)+COUNTIF(C23:E44,1)</f>
        <v>2</v>
      </c>
      <c r="R79" s="165">
        <f>COUNTIF(C13:E19,2)+COUNTIF(C23:E44,2)</f>
        <v>2</v>
      </c>
      <c r="S79" s="165">
        <f>COUNTIF(C13:E19,3)+COUNTIF(C23:E44,3)</f>
        <v>2</v>
      </c>
      <c r="T79" s="165">
        <f>COUNTIF(C13:E19,4)+COUNTIF(C23:E44,4)</f>
        <v>2</v>
      </c>
      <c r="U79" s="165">
        <f>COUNTIF(C13:E19,5)+COUNTIF(C23:E44,5)</f>
        <v>2</v>
      </c>
      <c r="V79" s="165">
        <v>2</v>
      </c>
      <c r="W79" s="165">
        <f>COUNTIF(C13:E19,7)+COUNTIF(C23:E44,7)</f>
        <v>2</v>
      </c>
      <c r="X79" s="165">
        <f>COUNTIF(C13:E19,8)+COUNTIF(C23:E44,8)</f>
        <v>2</v>
      </c>
      <c r="Y79" s="131">
        <f>SUM(Q79:X79)</f>
        <v>16</v>
      </c>
    </row>
    <row r="80" spans="1:25" ht="30" customHeight="1" thickBot="1">
      <c r="A80" s="530"/>
      <c r="B80" s="530"/>
      <c r="C80" s="529"/>
      <c r="D80" s="529"/>
      <c r="E80" s="529"/>
      <c r="F80" s="529"/>
      <c r="G80" s="529"/>
      <c r="H80" s="529"/>
      <c r="I80" s="205"/>
      <c r="J80" s="163"/>
      <c r="K80" s="164"/>
      <c r="L80" s="549"/>
      <c r="M80" s="545" t="s">
        <v>146</v>
      </c>
      <c r="N80" s="546"/>
      <c r="O80" s="546"/>
      <c r="P80" s="547"/>
      <c r="Q80" s="165">
        <f>COUNTIF(F13:H19,1)+COUNTIF(F23:H44,1)+COUNTIF(F59:H62,1)+COUNTIF(F66:H72,1)</f>
        <v>5</v>
      </c>
      <c r="R80" s="165">
        <f>COUNTIF(F13:H19,2)+COUNTIF(F23:H44,2)+COUNTIF(F59:H62,2)+COUNTIF(F66:H72,2)</f>
        <v>5</v>
      </c>
      <c r="S80" s="165">
        <f>COUNTIF(F13:H19,3)+COUNTIF(F23:H44,3)+COUNTIF(F59:H62,3)+COUNTIF(F66:H72,3)</f>
        <v>5</v>
      </c>
      <c r="T80" s="165">
        <f>COUNTIF(F13:H19,4)+COUNTIF(F23:H44,4)+COUNTIF(F59:H62,4)+COUNTIF(F66:H72,4)</f>
        <v>5</v>
      </c>
      <c r="U80" s="165">
        <f>COUNTIF(F13:H19,5)+COUNTIF(F23:H44,5)+COUNTIF(F59:H62,5)+COUNTIF(F66:H72,5)</f>
        <v>6</v>
      </c>
      <c r="V80" s="165">
        <v>5</v>
      </c>
      <c r="W80" s="165">
        <f>COUNTIF(F13:H19,7)+COUNTIF(F23:H44,7)+COUNTIF(F59:H62,7)+COUNTIF(F66:H72,7)</f>
        <v>1</v>
      </c>
      <c r="X80" s="165">
        <f>COUNTIF(F13:H19,8)+COUNTIF(F23:H44,8)+COUNTIF(F59:H62,8)+COUNTIF(F66:H72,8)</f>
        <v>6</v>
      </c>
      <c r="Y80" s="131">
        <f>SUM(Q80:X80)</f>
        <v>38</v>
      </c>
    </row>
    <row r="81" spans="1:24" ht="30" customHeight="1" thickBot="1">
      <c r="A81" s="530"/>
      <c r="B81" s="530"/>
      <c r="C81" s="529"/>
      <c r="D81" s="529"/>
      <c r="E81" s="529"/>
      <c r="F81" s="529"/>
      <c r="G81" s="529"/>
      <c r="H81" s="529"/>
      <c r="I81" s="205"/>
      <c r="J81" s="163"/>
      <c r="K81" s="164"/>
      <c r="L81" s="549"/>
      <c r="M81" s="545" t="s">
        <v>147</v>
      </c>
      <c r="N81" s="546"/>
      <c r="O81" s="546"/>
      <c r="P81" s="547"/>
      <c r="Q81" s="247">
        <v>0</v>
      </c>
      <c r="R81" s="166">
        <v>0</v>
      </c>
      <c r="S81" s="166">
        <v>0</v>
      </c>
      <c r="T81" s="166">
        <v>0</v>
      </c>
      <c r="U81" s="166">
        <f>COUNTIF(I47,5)</f>
        <v>0</v>
      </c>
      <c r="V81" s="166">
        <v>0</v>
      </c>
      <c r="W81" s="118">
        <v>0</v>
      </c>
      <c r="X81" s="118">
        <v>0</v>
      </c>
    </row>
    <row r="82" spans="1:24" ht="30" customHeight="1" thickBot="1">
      <c r="A82" s="530"/>
      <c r="B82" s="530"/>
      <c r="C82" s="529"/>
      <c r="D82" s="529"/>
      <c r="E82" s="529"/>
      <c r="F82" s="529"/>
      <c r="G82" s="529"/>
      <c r="H82" s="529"/>
      <c r="I82" s="205"/>
      <c r="J82" s="163"/>
      <c r="K82" s="164"/>
      <c r="L82" s="549"/>
      <c r="M82" s="545" t="s">
        <v>148</v>
      </c>
      <c r="N82" s="546"/>
      <c r="O82" s="546"/>
      <c r="P82" s="547"/>
      <c r="Q82" s="247">
        <v>0</v>
      </c>
      <c r="R82" s="166">
        <v>0</v>
      </c>
      <c r="S82" s="166">
        <v>0</v>
      </c>
      <c r="T82" s="166">
        <f>COUNTIF($F$50:$H$52,4)</f>
        <v>1</v>
      </c>
      <c r="U82" s="166">
        <v>0</v>
      </c>
      <c r="V82" s="166">
        <f>COUNTIF($F$50:$H$52,6)</f>
        <v>1</v>
      </c>
      <c r="W82" s="166">
        <f>COUNTIF($F$50:$H$52,7)</f>
        <v>1</v>
      </c>
      <c r="X82" s="118">
        <v>0</v>
      </c>
    </row>
    <row r="83" spans="1:24" ht="30" customHeight="1" thickBot="1">
      <c r="A83" s="530"/>
      <c r="B83" s="530"/>
      <c r="C83" s="529"/>
      <c r="D83" s="529"/>
      <c r="E83" s="529"/>
      <c r="F83" s="529"/>
      <c r="G83" s="529"/>
      <c r="H83" s="529"/>
      <c r="I83" s="205"/>
      <c r="J83" s="163"/>
      <c r="K83" s="164"/>
      <c r="L83" s="550"/>
      <c r="M83" s="551" t="s">
        <v>167</v>
      </c>
      <c r="N83" s="552"/>
      <c r="O83" s="552"/>
      <c r="P83" s="553"/>
      <c r="Q83" s="167">
        <f>SUM(Q79:Q82)</f>
        <v>7</v>
      </c>
      <c r="R83" s="167">
        <f aca="true" t="shared" si="19" ref="R83:X83">SUM(R79:R82)</f>
        <v>7</v>
      </c>
      <c r="S83" s="167">
        <f t="shared" si="19"/>
        <v>7</v>
      </c>
      <c r="T83" s="167">
        <f>SUM(T79:T82)</f>
        <v>8</v>
      </c>
      <c r="U83" s="167">
        <f t="shared" si="19"/>
        <v>8</v>
      </c>
      <c r="V83" s="167">
        <f t="shared" si="19"/>
        <v>8</v>
      </c>
      <c r="W83" s="167">
        <f t="shared" si="19"/>
        <v>4</v>
      </c>
      <c r="X83" s="167">
        <f t="shared" si="19"/>
        <v>8</v>
      </c>
    </row>
    <row r="84" spans="1:23" s="119" customFormat="1" ht="30" customHeight="1" thickBot="1">
      <c r="A84" s="523" t="s">
        <v>55</v>
      </c>
      <c r="B84" s="523"/>
      <c r="C84" s="523"/>
      <c r="D84" s="168"/>
      <c r="E84" s="169"/>
      <c r="F84" s="169"/>
      <c r="G84" s="169"/>
      <c r="H84" s="170"/>
      <c r="I84" s="171"/>
      <c r="J84" s="171"/>
      <c r="K84" s="172"/>
      <c r="L84" s="171"/>
      <c r="M84" s="173"/>
      <c r="N84" s="173"/>
      <c r="O84" s="199" t="s">
        <v>56</v>
      </c>
      <c r="P84" s="199"/>
      <c r="Q84" s="199"/>
      <c r="R84" s="199"/>
      <c r="S84" s="198"/>
      <c r="T84" s="198"/>
      <c r="U84" s="248"/>
      <c r="V84" s="248"/>
      <c r="W84" s="248"/>
    </row>
    <row r="85" spans="1:24" s="119" customFormat="1" ht="30" customHeight="1">
      <c r="A85" s="524" t="s">
        <v>57</v>
      </c>
      <c r="B85" s="526" t="s">
        <v>164</v>
      </c>
      <c r="C85" s="509" t="s">
        <v>60</v>
      </c>
      <c r="D85" s="510"/>
      <c r="E85" s="510"/>
      <c r="F85" s="510"/>
      <c r="G85" s="510"/>
      <c r="H85" s="510"/>
      <c r="I85" s="510"/>
      <c r="J85" s="510"/>
      <c r="K85" s="511"/>
      <c r="L85" s="171"/>
      <c r="M85" s="174"/>
      <c r="N85" s="174"/>
      <c r="O85" s="494" t="s">
        <v>61</v>
      </c>
      <c r="P85" s="495"/>
      <c r="Q85" s="500" t="s">
        <v>62</v>
      </c>
      <c r="R85" s="501"/>
      <c r="S85" s="501"/>
      <c r="T85" s="501"/>
      <c r="U85" s="501"/>
      <c r="V85" s="502"/>
      <c r="W85" s="440" t="s">
        <v>59</v>
      </c>
      <c r="X85" s="441"/>
    </row>
    <row r="86" spans="1:24" s="119" customFormat="1" ht="29.25" customHeight="1">
      <c r="A86" s="525"/>
      <c r="B86" s="527"/>
      <c r="C86" s="449" t="s">
        <v>152</v>
      </c>
      <c r="D86" s="450"/>
      <c r="E86" s="450"/>
      <c r="F86" s="451"/>
      <c r="G86" s="449" t="s">
        <v>63</v>
      </c>
      <c r="H86" s="450"/>
      <c r="I86" s="451"/>
      <c r="J86" s="512" t="s">
        <v>64</v>
      </c>
      <c r="K86" s="513"/>
      <c r="L86" s="171"/>
      <c r="M86" s="174"/>
      <c r="N86" s="174"/>
      <c r="O86" s="496"/>
      <c r="P86" s="497"/>
      <c r="Q86" s="503"/>
      <c r="R86" s="504"/>
      <c r="S86" s="504"/>
      <c r="T86" s="504"/>
      <c r="U86" s="504"/>
      <c r="V86" s="505"/>
      <c r="W86" s="442"/>
      <c r="X86" s="443"/>
    </row>
    <row r="87" spans="1:24" s="119" customFormat="1" ht="21.75" customHeight="1">
      <c r="A87" s="525"/>
      <c r="B87" s="528"/>
      <c r="C87" s="452"/>
      <c r="D87" s="453"/>
      <c r="E87" s="453"/>
      <c r="F87" s="454"/>
      <c r="G87" s="452"/>
      <c r="H87" s="453"/>
      <c r="I87" s="454"/>
      <c r="J87" s="512"/>
      <c r="K87" s="513"/>
      <c r="L87" s="171"/>
      <c r="M87" s="174"/>
      <c r="N87" s="174"/>
      <c r="O87" s="498"/>
      <c r="P87" s="499"/>
      <c r="Q87" s="506"/>
      <c r="R87" s="507"/>
      <c r="S87" s="507"/>
      <c r="T87" s="507"/>
      <c r="U87" s="507"/>
      <c r="V87" s="508"/>
      <c r="W87" s="444"/>
      <c r="X87" s="445"/>
    </row>
    <row r="88" spans="1:24" s="119" customFormat="1" ht="24.75" customHeight="1">
      <c r="A88" s="175">
        <v>1</v>
      </c>
      <c r="B88" s="176" t="s">
        <v>165</v>
      </c>
      <c r="C88" s="455">
        <v>4</v>
      </c>
      <c r="D88" s="456"/>
      <c r="E88" s="456"/>
      <c r="F88" s="457"/>
      <c r="G88" s="455">
        <v>4</v>
      </c>
      <c r="H88" s="456"/>
      <c r="I88" s="457"/>
      <c r="J88" s="514">
        <v>20</v>
      </c>
      <c r="K88" s="515"/>
      <c r="L88" s="171"/>
      <c r="M88" s="177"/>
      <c r="N88" s="177"/>
      <c r="O88" s="461" t="s">
        <v>151</v>
      </c>
      <c r="P88" s="462"/>
      <c r="Q88" s="467" t="s">
        <v>149</v>
      </c>
      <c r="R88" s="468"/>
      <c r="S88" s="468"/>
      <c r="T88" s="468"/>
      <c r="U88" s="468"/>
      <c r="V88" s="469"/>
      <c r="W88" s="481">
        <v>8</v>
      </c>
      <c r="X88" s="482"/>
    </row>
    <row r="89" spans="1:24" s="119" customFormat="1" ht="24.75" customHeight="1">
      <c r="A89" s="175">
        <v>2</v>
      </c>
      <c r="B89" s="176" t="s">
        <v>166</v>
      </c>
      <c r="C89" s="455">
        <v>6</v>
      </c>
      <c r="D89" s="456"/>
      <c r="E89" s="456"/>
      <c r="F89" s="457"/>
      <c r="G89" s="455">
        <v>6</v>
      </c>
      <c r="H89" s="456"/>
      <c r="I89" s="457"/>
      <c r="J89" s="514">
        <v>30</v>
      </c>
      <c r="K89" s="515"/>
      <c r="L89" s="171"/>
      <c r="M89" s="177"/>
      <c r="N89" s="177"/>
      <c r="O89" s="463"/>
      <c r="P89" s="464"/>
      <c r="Q89" s="470"/>
      <c r="R89" s="471"/>
      <c r="S89" s="471"/>
      <c r="T89" s="471"/>
      <c r="U89" s="471"/>
      <c r="V89" s="472"/>
      <c r="W89" s="481"/>
      <c r="X89" s="482"/>
    </row>
    <row r="90" spans="1:24" s="119" customFormat="1" ht="24.75" customHeight="1" thickBot="1">
      <c r="A90" s="178">
        <v>3</v>
      </c>
      <c r="B90" s="179" t="s">
        <v>166</v>
      </c>
      <c r="C90" s="446">
        <v>7</v>
      </c>
      <c r="D90" s="447"/>
      <c r="E90" s="447"/>
      <c r="F90" s="448"/>
      <c r="G90" s="446">
        <v>6</v>
      </c>
      <c r="H90" s="447"/>
      <c r="I90" s="448"/>
      <c r="J90" s="491">
        <v>30</v>
      </c>
      <c r="K90" s="492"/>
      <c r="L90" s="171"/>
      <c r="M90" s="177"/>
      <c r="N90" s="177"/>
      <c r="O90" s="465"/>
      <c r="P90" s="466"/>
      <c r="Q90" s="473"/>
      <c r="R90" s="474"/>
      <c r="S90" s="474"/>
      <c r="T90" s="474"/>
      <c r="U90" s="474"/>
      <c r="V90" s="475"/>
      <c r="W90" s="483"/>
      <c r="X90" s="484"/>
    </row>
    <row r="91" s="120" customFormat="1" ht="12" customHeight="1"/>
    <row r="92" spans="1:4" s="120" customFormat="1" ht="30" customHeight="1" thickBot="1">
      <c r="A92" s="493" t="s">
        <v>153</v>
      </c>
      <c r="B92" s="493"/>
      <c r="C92" s="493"/>
      <c r="D92" s="493"/>
    </row>
    <row r="93" spans="1:22" s="120" customFormat="1" ht="34.5" customHeight="1" thickBot="1">
      <c r="A93" s="180"/>
      <c r="B93" s="458" t="s">
        <v>16</v>
      </c>
      <c r="C93" s="459"/>
      <c r="D93" s="459"/>
      <c r="E93" s="459"/>
      <c r="F93" s="459"/>
      <c r="G93" s="459"/>
      <c r="H93" s="459"/>
      <c r="I93" s="460"/>
      <c r="J93" s="181" t="s">
        <v>67</v>
      </c>
      <c r="K93" s="182" t="s">
        <v>68</v>
      </c>
      <c r="L93" s="182" t="s">
        <v>69</v>
      </c>
      <c r="M93" s="182" t="s">
        <v>70</v>
      </c>
      <c r="N93" s="182" t="s">
        <v>71</v>
      </c>
      <c r="O93" s="182" t="s">
        <v>72</v>
      </c>
      <c r="P93" s="182" t="s">
        <v>73</v>
      </c>
      <c r="Q93" s="249" t="s">
        <v>74</v>
      </c>
      <c r="R93" s="479" t="s">
        <v>48</v>
      </c>
      <c r="S93" s="480"/>
      <c r="T93" s="183"/>
      <c r="U93" s="183"/>
      <c r="V93" s="183"/>
    </row>
    <row r="94" spans="1:22" s="120" customFormat="1" ht="24.75" customHeight="1">
      <c r="A94" s="174"/>
      <c r="B94" s="520" t="s">
        <v>154</v>
      </c>
      <c r="C94" s="521"/>
      <c r="D94" s="521"/>
      <c r="E94" s="521"/>
      <c r="F94" s="521"/>
      <c r="G94" s="521"/>
      <c r="H94" s="521"/>
      <c r="I94" s="522"/>
      <c r="J94" s="271">
        <v>15</v>
      </c>
      <c r="K94" s="272">
        <v>18</v>
      </c>
      <c r="L94" s="272">
        <v>15</v>
      </c>
      <c r="M94" s="272">
        <v>18</v>
      </c>
      <c r="N94" s="272">
        <v>15</v>
      </c>
      <c r="O94" s="272">
        <v>18</v>
      </c>
      <c r="P94" s="272">
        <v>15</v>
      </c>
      <c r="Q94" s="255">
        <v>17</v>
      </c>
      <c r="R94" s="516">
        <f aca="true" t="shared" si="20" ref="R94:R102">SUM(J94:Q94)</f>
        <v>131</v>
      </c>
      <c r="S94" s="517"/>
      <c r="T94" s="184"/>
      <c r="U94" s="184"/>
      <c r="V94" s="184"/>
    </row>
    <row r="95" spans="1:22" s="120" customFormat="1" ht="24.75" customHeight="1">
      <c r="A95" s="174"/>
      <c r="B95" s="427" t="s">
        <v>224</v>
      </c>
      <c r="C95" s="428"/>
      <c r="D95" s="428"/>
      <c r="E95" s="428"/>
      <c r="F95" s="428"/>
      <c r="G95" s="428"/>
      <c r="H95" s="428"/>
      <c r="I95" s="429"/>
      <c r="J95" s="254">
        <f>J94-FLOOR(SUM(Q50:Q52)/1.5,0)</f>
        <v>15</v>
      </c>
      <c r="K95" s="256">
        <f>K94-FLOOR(SUM(R50:R52)/1.5,0)</f>
        <v>18</v>
      </c>
      <c r="L95" s="256">
        <f>L94-FLOOR(SUM(S50:S52)/1.5,0)</f>
        <v>15</v>
      </c>
      <c r="M95" s="256">
        <f>M94-G88</f>
        <v>14</v>
      </c>
      <c r="N95" s="256">
        <v>15</v>
      </c>
      <c r="O95" s="256">
        <f>O94-G89</f>
        <v>12</v>
      </c>
      <c r="P95" s="256">
        <f>P94-G90</f>
        <v>9</v>
      </c>
      <c r="Q95" s="255">
        <f>Q94-FLOOR(SUM(X50:X52)/1.5,0)</f>
        <v>17</v>
      </c>
      <c r="R95" s="516">
        <f t="shared" si="20"/>
        <v>115</v>
      </c>
      <c r="S95" s="517"/>
      <c r="T95" s="184"/>
      <c r="U95" s="184"/>
      <c r="V95" s="184"/>
    </row>
    <row r="96" spans="1:22" s="120" customFormat="1" ht="24.75" customHeight="1">
      <c r="A96" s="174"/>
      <c r="B96" s="427" t="s">
        <v>225</v>
      </c>
      <c r="C96" s="428"/>
      <c r="D96" s="428"/>
      <c r="E96" s="428"/>
      <c r="F96" s="428"/>
      <c r="G96" s="428"/>
      <c r="H96" s="428"/>
      <c r="I96" s="429"/>
      <c r="J96" s="254">
        <f aca="true" t="shared" si="21" ref="J96:Q96">10*(30-SUM(Q50:Q52)-Q47)</f>
        <v>300</v>
      </c>
      <c r="K96" s="256">
        <f t="shared" si="21"/>
        <v>300</v>
      </c>
      <c r="L96" s="256">
        <f t="shared" si="21"/>
        <v>300</v>
      </c>
      <c r="M96" s="256">
        <f t="shared" si="21"/>
        <v>240</v>
      </c>
      <c r="N96" s="256">
        <f t="shared" si="21"/>
        <v>270</v>
      </c>
      <c r="O96" s="256">
        <f t="shared" si="21"/>
        <v>210</v>
      </c>
      <c r="P96" s="256">
        <f t="shared" si="21"/>
        <v>210</v>
      </c>
      <c r="Q96" s="255">
        <f t="shared" si="21"/>
        <v>300</v>
      </c>
      <c r="R96" s="516">
        <f t="shared" si="20"/>
        <v>2130</v>
      </c>
      <c r="S96" s="517"/>
      <c r="T96" s="184"/>
      <c r="U96" s="184"/>
      <c r="V96" s="184"/>
    </row>
    <row r="97" spans="1:22" s="120" customFormat="1" ht="24.75" customHeight="1">
      <c r="A97" s="174"/>
      <c r="B97" s="427" t="s">
        <v>226</v>
      </c>
      <c r="C97" s="428"/>
      <c r="D97" s="428"/>
      <c r="E97" s="428"/>
      <c r="F97" s="428"/>
      <c r="G97" s="428"/>
      <c r="H97" s="428"/>
      <c r="I97" s="429"/>
      <c r="J97" s="254">
        <f>J96/J94</f>
        <v>20</v>
      </c>
      <c r="K97" s="256">
        <f aca="true" t="shared" si="22" ref="K97:Q97">K96/K94</f>
        <v>16.666666666666668</v>
      </c>
      <c r="L97" s="256">
        <f t="shared" si="22"/>
        <v>20</v>
      </c>
      <c r="M97" s="256">
        <f t="shared" si="22"/>
        <v>13.333333333333334</v>
      </c>
      <c r="N97" s="256">
        <f t="shared" si="22"/>
        <v>18</v>
      </c>
      <c r="O97" s="256">
        <f t="shared" si="22"/>
        <v>11.666666666666666</v>
      </c>
      <c r="P97" s="256">
        <f t="shared" si="22"/>
        <v>14</v>
      </c>
      <c r="Q97" s="255">
        <f t="shared" si="22"/>
        <v>17.647058823529413</v>
      </c>
      <c r="R97" s="516">
        <f t="shared" si="20"/>
        <v>131.31372549019608</v>
      </c>
      <c r="S97" s="517"/>
      <c r="T97" s="184"/>
      <c r="U97" s="184"/>
      <c r="V97" s="184"/>
    </row>
    <row r="98" spans="1:22" s="120" customFormat="1" ht="24.75" customHeight="1">
      <c r="A98" s="174"/>
      <c r="B98" s="434" t="s">
        <v>155</v>
      </c>
      <c r="C98" s="435"/>
      <c r="D98" s="435"/>
      <c r="E98" s="435"/>
      <c r="F98" s="435"/>
      <c r="G98" s="435"/>
      <c r="H98" s="435"/>
      <c r="I98" s="436"/>
      <c r="J98" s="185">
        <f aca="true" t="shared" si="23" ref="J98:Q98">Q77</f>
        <v>30</v>
      </c>
      <c r="K98" s="186">
        <f t="shared" si="23"/>
        <v>30</v>
      </c>
      <c r="L98" s="186">
        <f t="shared" si="23"/>
        <v>30</v>
      </c>
      <c r="M98" s="186">
        <f t="shared" si="23"/>
        <v>30</v>
      </c>
      <c r="N98" s="186">
        <f t="shared" si="23"/>
        <v>30</v>
      </c>
      <c r="O98" s="186">
        <f t="shared" si="23"/>
        <v>30</v>
      </c>
      <c r="P98" s="186">
        <f t="shared" si="23"/>
        <v>30</v>
      </c>
      <c r="Q98" s="250">
        <f t="shared" si="23"/>
        <v>30</v>
      </c>
      <c r="R98" s="518">
        <f t="shared" si="20"/>
        <v>240</v>
      </c>
      <c r="S98" s="519"/>
      <c r="T98" s="184"/>
      <c r="U98" s="184"/>
      <c r="V98" s="184"/>
    </row>
    <row r="99" spans="1:22" s="120" customFormat="1" ht="24.75" customHeight="1">
      <c r="A99" s="174"/>
      <c r="B99" s="434" t="s">
        <v>156</v>
      </c>
      <c r="C99" s="435"/>
      <c r="D99" s="435"/>
      <c r="E99" s="435"/>
      <c r="F99" s="435"/>
      <c r="G99" s="435"/>
      <c r="H99" s="435"/>
      <c r="I99" s="436"/>
      <c r="J99" s="187">
        <f aca="true" t="shared" si="24" ref="J99:Q100">Q79</f>
        <v>2</v>
      </c>
      <c r="K99" s="202">
        <f t="shared" si="24"/>
        <v>2</v>
      </c>
      <c r="L99" s="202">
        <f t="shared" si="24"/>
        <v>2</v>
      </c>
      <c r="M99" s="202">
        <f t="shared" si="24"/>
        <v>2</v>
      </c>
      <c r="N99" s="202">
        <f t="shared" si="24"/>
        <v>2</v>
      </c>
      <c r="O99" s="202">
        <f t="shared" si="24"/>
        <v>2</v>
      </c>
      <c r="P99" s="202">
        <f t="shared" si="24"/>
        <v>2</v>
      </c>
      <c r="Q99" s="251">
        <f t="shared" si="24"/>
        <v>2</v>
      </c>
      <c r="R99" s="518">
        <f t="shared" si="20"/>
        <v>16</v>
      </c>
      <c r="S99" s="519"/>
      <c r="T99" s="188"/>
      <c r="U99" s="188"/>
      <c r="V99" s="188"/>
    </row>
    <row r="100" spans="1:22" s="120" customFormat="1" ht="24.75" customHeight="1">
      <c r="A100" s="189"/>
      <c r="B100" s="434" t="s">
        <v>157</v>
      </c>
      <c r="C100" s="435"/>
      <c r="D100" s="435"/>
      <c r="E100" s="435"/>
      <c r="F100" s="435"/>
      <c r="G100" s="435"/>
      <c r="H100" s="435"/>
      <c r="I100" s="436"/>
      <c r="J100" s="187">
        <f t="shared" si="24"/>
        <v>5</v>
      </c>
      <c r="K100" s="202">
        <f t="shared" si="24"/>
        <v>5</v>
      </c>
      <c r="L100" s="202">
        <f t="shared" si="24"/>
        <v>5</v>
      </c>
      <c r="M100" s="202">
        <f t="shared" si="24"/>
        <v>5</v>
      </c>
      <c r="N100" s="202">
        <f t="shared" si="24"/>
        <v>6</v>
      </c>
      <c r="O100" s="202">
        <f t="shared" si="24"/>
        <v>5</v>
      </c>
      <c r="P100" s="202">
        <f t="shared" si="24"/>
        <v>1</v>
      </c>
      <c r="Q100" s="251">
        <f t="shared" si="24"/>
        <v>6</v>
      </c>
      <c r="R100" s="518">
        <f t="shared" si="20"/>
        <v>38</v>
      </c>
      <c r="S100" s="519"/>
      <c r="T100" s="190"/>
      <c r="U100" s="190"/>
      <c r="V100" s="190"/>
    </row>
    <row r="101" spans="1:22" s="120" customFormat="1" ht="24.75" customHeight="1">
      <c r="A101" s="174"/>
      <c r="B101" s="434" t="s">
        <v>158</v>
      </c>
      <c r="C101" s="435"/>
      <c r="D101" s="435"/>
      <c r="E101" s="435"/>
      <c r="F101" s="435"/>
      <c r="G101" s="435"/>
      <c r="H101" s="435"/>
      <c r="I101" s="436"/>
      <c r="J101" s="191">
        <f>ЗМІСТ!Q157</f>
        <v>0</v>
      </c>
      <c r="K101" s="192">
        <f>ЗМІСТ!R157</f>
        <v>0</v>
      </c>
      <c r="L101" s="192">
        <f>ЗМІСТ!S157</f>
        <v>0</v>
      </c>
      <c r="M101" s="192">
        <f>ЗМІСТ!T157</f>
        <v>0</v>
      </c>
      <c r="N101" s="192">
        <f>U81</f>
        <v>0</v>
      </c>
      <c r="O101" s="192">
        <f>ЗМІСТ!V157</f>
        <v>0</v>
      </c>
      <c r="P101" s="192">
        <f>ЗМІСТ!W157</f>
        <v>0</v>
      </c>
      <c r="Q101" s="252">
        <f>ЗМІСТ!X157</f>
        <v>0</v>
      </c>
      <c r="R101" s="518">
        <f t="shared" si="20"/>
        <v>0</v>
      </c>
      <c r="S101" s="519"/>
      <c r="T101" s="188"/>
      <c r="U101" s="188"/>
      <c r="V101" s="188"/>
    </row>
    <row r="102" spans="1:22" s="120" customFormat="1" ht="24.75" customHeight="1" thickBot="1">
      <c r="A102" s="174"/>
      <c r="B102" s="476" t="s">
        <v>227</v>
      </c>
      <c r="C102" s="477"/>
      <c r="D102" s="477"/>
      <c r="E102" s="477"/>
      <c r="F102" s="477"/>
      <c r="G102" s="477"/>
      <c r="H102" s="477"/>
      <c r="I102" s="478"/>
      <c r="J102" s="193">
        <f>ЗМІСТ!Q159</f>
        <v>0</v>
      </c>
      <c r="K102" s="194">
        <f>ЗМІСТ!R159</f>
        <v>0</v>
      </c>
      <c r="L102" s="194">
        <f>ЗМІСТ!S159</f>
        <v>0</v>
      </c>
      <c r="M102" s="194">
        <f>T82</f>
        <v>1</v>
      </c>
      <c r="N102" s="194">
        <f>ЗМІСТ!U159</f>
        <v>0</v>
      </c>
      <c r="O102" s="194">
        <f>V82</f>
        <v>1</v>
      </c>
      <c r="P102" s="194">
        <f>W82</f>
        <v>1</v>
      </c>
      <c r="Q102" s="253">
        <f>ЗМІСТ!X159</f>
        <v>0</v>
      </c>
      <c r="R102" s="437">
        <f t="shared" si="20"/>
        <v>3</v>
      </c>
      <c r="S102" s="438"/>
      <c r="T102" s="188"/>
      <c r="U102" s="188"/>
      <c r="V102" s="188"/>
    </row>
    <row r="103" spans="1:22" s="120" customFormat="1" ht="18" customHeight="1">
      <c r="A103" s="174"/>
      <c r="B103" s="201"/>
      <c r="C103" s="201"/>
      <c r="D103" s="201"/>
      <c r="E103" s="201"/>
      <c r="F103" s="201"/>
      <c r="G103" s="201"/>
      <c r="H103" s="201"/>
      <c r="I103" s="201"/>
      <c r="J103" s="195"/>
      <c r="K103" s="195"/>
      <c r="L103" s="195"/>
      <c r="M103" s="195"/>
      <c r="N103" s="195"/>
      <c r="O103" s="195"/>
      <c r="P103" s="195"/>
      <c r="Q103" s="195"/>
      <c r="R103" s="184"/>
      <c r="S103" s="184"/>
      <c r="T103" s="188"/>
      <c r="U103" s="188"/>
      <c r="V103" s="188"/>
    </row>
    <row r="104" spans="1:24" s="120" customFormat="1" ht="23.25" customHeight="1">
      <c r="A104" s="439" t="s">
        <v>168</v>
      </c>
      <c r="B104" s="439"/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</row>
    <row r="105" spans="1:22" s="120" customFormat="1" ht="15" customHeight="1">
      <c r="A105" s="174"/>
      <c r="B105" s="201"/>
      <c r="C105" s="201"/>
      <c r="D105" s="201"/>
      <c r="E105" s="201"/>
      <c r="F105" s="201"/>
      <c r="G105" s="201"/>
      <c r="H105" s="201"/>
      <c r="I105" s="201"/>
      <c r="J105" s="195"/>
      <c r="K105" s="195"/>
      <c r="L105" s="195"/>
      <c r="M105" s="195"/>
      <c r="N105" s="195"/>
      <c r="O105" s="195"/>
      <c r="P105" s="195"/>
      <c r="Q105" s="195"/>
      <c r="R105" s="184"/>
      <c r="S105" s="184"/>
      <c r="T105" s="188"/>
      <c r="U105" s="188"/>
      <c r="V105" s="188"/>
    </row>
    <row r="106" spans="1:24" s="120" customFormat="1" ht="30" customHeight="1">
      <c r="A106" s="174"/>
      <c r="B106" s="439" t="s">
        <v>280</v>
      </c>
      <c r="C106" s="439"/>
      <c r="D106" s="439"/>
      <c r="E106" s="439"/>
      <c r="F106" s="439"/>
      <c r="G106" s="439"/>
      <c r="H106" s="439"/>
      <c r="I106" s="201"/>
      <c r="J106" s="195"/>
      <c r="K106" s="195"/>
      <c r="L106" s="430" t="s">
        <v>160</v>
      </c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</row>
    <row r="107" spans="1:24" s="120" customFormat="1" ht="30" customHeight="1">
      <c r="A107" s="174"/>
      <c r="B107" s="439" t="s">
        <v>233</v>
      </c>
      <c r="C107" s="439"/>
      <c r="D107" s="439"/>
      <c r="E107" s="439"/>
      <c r="F107" s="439"/>
      <c r="G107" s="439"/>
      <c r="H107" s="439"/>
      <c r="I107" s="439"/>
      <c r="J107" s="195"/>
      <c r="K107" s="195"/>
      <c r="L107" s="430" t="s">
        <v>161</v>
      </c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</row>
    <row r="108" spans="1:24" s="120" customFormat="1" ht="30" customHeight="1">
      <c r="A108" s="174"/>
      <c r="B108" s="201"/>
      <c r="C108" s="201"/>
      <c r="D108" s="201" t="s">
        <v>281</v>
      </c>
      <c r="E108" s="201"/>
      <c r="F108" s="201"/>
      <c r="G108" s="201"/>
      <c r="H108" s="201"/>
      <c r="I108" s="201"/>
      <c r="J108" s="195"/>
      <c r="K108" s="195"/>
      <c r="L108" s="430" t="s">
        <v>162</v>
      </c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</row>
    <row r="109" spans="1:24" s="120" customFormat="1" ht="30" customHeight="1">
      <c r="A109" s="174"/>
      <c r="B109" s="439" t="s">
        <v>274</v>
      </c>
      <c r="C109" s="439"/>
      <c r="D109" s="439"/>
      <c r="E109" s="439"/>
      <c r="F109" s="439"/>
      <c r="G109" s="439"/>
      <c r="H109" s="439"/>
      <c r="I109" s="439"/>
      <c r="J109" s="195"/>
      <c r="K109" s="195"/>
      <c r="L109" s="430" t="s">
        <v>251</v>
      </c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</row>
    <row r="110" spans="1:24" s="120" customFormat="1" ht="18.75" customHeight="1">
      <c r="A110" s="174"/>
      <c r="B110" s="201"/>
      <c r="C110" s="201"/>
      <c r="D110" s="201"/>
      <c r="E110" s="201"/>
      <c r="F110" s="201"/>
      <c r="G110" s="201"/>
      <c r="H110" s="201"/>
      <c r="I110" s="201"/>
      <c r="J110" s="195"/>
      <c r="K110" s="195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</row>
    <row r="111" spans="2:24" s="120" customFormat="1" ht="30" customHeight="1">
      <c r="B111" s="439" t="s">
        <v>275</v>
      </c>
      <c r="C111" s="439"/>
      <c r="D111" s="439"/>
      <c r="E111" s="439"/>
      <c r="F111" s="439"/>
      <c r="G111" s="439"/>
      <c r="H111" s="439"/>
      <c r="I111" s="439"/>
      <c r="L111" s="430" t="s">
        <v>163</v>
      </c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</row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1.5" customHeight="1"/>
    <row r="121" ht="13.5" hidden="1"/>
    <row r="122" ht="13.5" hidden="1"/>
    <row r="123" ht="13.5" hidden="1"/>
  </sheetData>
  <sheetProtection/>
  <mergeCells count="142">
    <mergeCell ref="C6:E9"/>
    <mergeCell ref="F6:H9"/>
    <mergeCell ref="A57:X57"/>
    <mergeCell ref="A21:X21"/>
    <mergeCell ref="C45:E45"/>
    <mergeCell ref="A4:A9"/>
    <mergeCell ref="A56:X56"/>
    <mergeCell ref="B22:Y22"/>
    <mergeCell ref="J4:P4"/>
    <mergeCell ref="O6:O9"/>
    <mergeCell ref="A58:X58"/>
    <mergeCell ref="C20:E20"/>
    <mergeCell ref="Q5:R5"/>
    <mergeCell ref="A12:X12"/>
    <mergeCell ref="C10:E10"/>
    <mergeCell ref="A11:X11"/>
    <mergeCell ref="A20:B20"/>
    <mergeCell ref="A49:X49"/>
    <mergeCell ref="C53:E53"/>
    <mergeCell ref="F53:H53"/>
    <mergeCell ref="P5:P9"/>
    <mergeCell ref="Q4:X4"/>
    <mergeCell ref="K5:K9"/>
    <mergeCell ref="Q9:X9"/>
    <mergeCell ref="J5:J9"/>
    <mergeCell ref="U5:V5"/>
    <mergeCell ref="M5:O5"/>
    <mergeCell ref="N6:N9"/>
    <mergeCell ref="S5:T5"/>
    <mergeCell ref="F10:H10"/>
    <mergeCell ref="W5:X5"/>
    <mergeCell ref="F20:H20"/>
    <mergeCell ref="A3:X3"/>
    <mergeCell ref="B4:B9"/>
    <mergeCell ref="I6:I9"/>
    <mergeCell ref="M6:M9"/>
    <mergeCell ref="C4:I5"/>
    <mergeCell ref="Q7:X7"/>
    <mergeCell ref="L5:L9"/>
    <mergeCell ref="F45:H45"/>
    <mergeCell ref="C63:E63"/>
    <mergeCell ref="A54:X54"/>
    <mergeCell ref="A55:B55"/>
    <mergeCell ref="C55:E55"/>
    <mergeCell ref="F55:H55"/>
    <mergeCell ref="A45:B45"/>
    <mergeCell ref="A46:X46"/>
    <mergeCell ref="A48:B48"/>
    <mergeCell ref="A63:B63"/>
    <mergeCell ref="M79:P79"/>
    <mergeCell ref="F73:H73"/>
    <mergeCell ref="A74:X74"/>
    <mergeCell ref="A76:X76"/>
    <mergeCell ref="C77:E77"/>
    <mergeCell ref="A75:B75"/>
    <mergeCell ref="C75:E75"/>
    <mergeCell ref="C73:E73"/>
    <mergeCell ref="A73:B73"/>
    <mergeCell ref="M80:P80"/>
    <mergeCell ref="C79:E79"/>
    <mergeCell ref="L79:L83"/>
    <mergeCell ref="A83:B83"/>
    <mergeCell ref="M83:P83"/>
    <mergeCell ref="M81:P81"/>
    <mergeCell ref="M82:P82"/>
    <mergeCell ref="A80:B80"/>
    <mergeCell ref="C80:E80"/>
    <mergeCell ref="A81:B81"/>
    <mergeCell ref="A82:B82"/>
    <mergeCell ref="A79:B79"/>
    <mergeCell ref="F82:H82"/>
    <mergeCell ref="C48:E48"/>
    <mergeCell ref="F48:H48"/>
    <mergeCell ref="F63:H63"/>
    <mergeCell ref="A78:J78"/>
    <mergeCell ref="F75:H75"/>
    <mergeCell ref="A77:B77"/>
    <mergeCell ref="A53:B53"/>
    <mergeCell ref="C83:E83"/>
    <mergeCell ref="F83:H83"/>
    <mergeCell ref="C81:E81"/>
    <mergeCell ref="F81:H81"/>
    <mergeCell ref="C82:E82"/>
    <mergeCell ref="F79:H79"/>
    <mergeCell ref="F80:H80"/>
    <mergeCell ref="J89:K89"/>
    <mergeCell ref="A84:C84"/>
    <mergeCell ref="A85:A87"/>
    <mergeCell ref="C86:F87"/>
    <mergeCell ref="C88:F88"/>
    <mergeCell ref="C89:F89"/>
    <mergeCell ref="B85:B87"/>
    <mergeCell ref="R94:S94"/>
    <mergeCell ref="R101:S101"/>
    <mergeCell ref="R98:S98"/>
    <mergeCell ref="R99:S99"/>
    <mergeCell ref="R100:S100"/>
    <mergeCell ref="B94:I94"/>
    <mergeCell ref="R95:S95"/>
    <mergeCell ref="R96:S96"/>
    <mergeCell ref="R97:S97"/>
    <mergeCell ref="B99:I99"/>
    <mergeCell ref="W88:X90"/>
    <mergeCell ref="A65:X65"/>
    <mergeCell ref="A64:X64"/>
    <mergeCell ref="J90:K90"/>
    <mergeCell ref="A92:D92"/>
    <mergeCell ref="O85:P87"/>
    <mergeCell ref="Q85:V87"/>
    <mergeCell ref="C85:K85"/>
    <mergeCell ref="J86:K87"/>
    <mergeCell ref="J88:K88"/>
    <mergeCell ref="B111:I111"/>
    <mergeCell ref="L108:X108"/>
    <mergeCell ref="L109:X109"/>
    <mergeCell ref="L110:X110"/>
    <mergeCell ref="L111:X111"/>
    <mergeCell ref="O88:P90"/>
    <mergeCell ref="Q88:V90"/>
    <mergeCell ref="B101:I101"/>
    <mergeCell ref="B102:I102"/>
    <mergeCell ref="R93:S93"/>
    <mergeCell ref="B109:I109"/>
    <mergeCell ref="B106:H106"/>
    <mergeCell ref="C90:F90"/>
    <mergeCell ref="G86:I87"/>
    <mergeCell ref="G88:I88"/>
    <mergeCell ref="G89:I89"/>
    <mergeCell ref="G90:I90"/>
    <mergeCell ref="B107:I107"/>
    <mergeCell ref="B93:I93"/>
    <mergeCell ref="B95:I95"/>
    <mergeCell ref="B96:I96"/>
    <mergeCell ref="B97:I97"/>
    <mergeCell ref="L106:X106"/>
    <mergeCell ref="L107:X107"/>
    <mergeCell ref="F77:H77"/>
    <mergeCell ref="B100:I100"/>
    <mergeCell ref="R102:S102"/>
    <mergeCell ref="A104:X104"/>
    <mergeCell ref="B98:I98"/>
    <mergeCell ref="W85:X87"/>
  </mergeCells>
  <conditionalFormatting sqref="K41:K44">
    <cfRule type="cellIs" priority="97" dxfId="25" operator="lessThan" stopIfTrue="1">
      <formula>3</formula>
    </cfRule>
  </conditionalFormatting>
  <conditionalFormatting sqref="K13:K19 K40 K25:K38">
    <cfRule type="cellIs" priority="76" dxfId="26" operator="lessThan" stopIfTrue="1">
      <formula>3</formula>
    </cfRule>
  </conditionalFormatting>
  <conditionalFormatting sqref="L40:L44 L25:L38">
    <cfRule type="cellIs" priority="75" dxfId="27" operator="notEqual" stopIfTrue="1">
      <formula>M25+N25+O25</formula>
    </cfRule>
  </conditionalFormatting>
  <conditionalFormatting sqref="K59">
    <cfRule type="cellIs" priority="65" dxfId="25" operator="lessThan" stopIfTrue="1">
      <formula>3</formula>
    </cfRule>
  </conditionalFormatting>
  <conditionalFormatting sqref="K47">
    <cfRule type="cellIs" priority="50" dxfId="26" operator="lessThan" stopIfTrue="1">
      <formula>3</formula>
    </cfRule>
  </conditionalFormatting>
  <conditionalFormatting sqref="K53">
    <cfRule type="cellIs" priority="48" dxfId="27" operator="lessThan" stopIfTrue="1">
      <formula>24</formula>
    </cfRule>
  </conditionalFormatting>
  <conditionalFormatting sqref="K60">
    <cfRule type="cellIs" priority="47" dxfId="25" operator="lessThan" stopIfTrue="1">
      <formula>3</formula>
    </cfRule>
  </conditionalFormatting>
  <conditionalFormatting sqref="K61">
    <cfRule type="cellIs" priority="46" dxfId="25" operator="lessThan" stopIfTrue="1">
      <formula>3</formula>
    </cfRule>
  </conditionalFormatting>
  <conditionalFormatting sqref="K62">
    <cfRule type="cellIs" priority="45" dxfId="25" operator="lessThan" stopIfTrue="1">
      <formula>3</formula>
    </cfRule>
  </conditionalFormatting>
  <conditionalFormatting sqref="K66">
    <cfRule type="cellIs" priority="44" dxfId="25" operator="lessThan" stopIfTrue="1">
      <formula>3</formula>
    </cfRule>
  </conditionalFormatting>
  <conditionalFormatting sqref="K67">
    <cfRule type="cellIs" priority="41" dxfId="25" operator="lessThan" stopIfTrue="1">
      <formula>3</formula>
    </cfRule>
  </conditionalFormatting>
  <conditionalFormatting sqref="K68">
    <cfRule type="cellIs" priority="40" dxfId="25" operator="lessThan" stopIfTrue="1">
      <formula>3</formula>
    </cfRule>
  </conditionalFormatting>
  <conditionalFormatting sqref="K71">
    <cfRule type="cellIs" priority="39" dxfId="25" operator="lessThan" stopIfTrue="1">
      <formula>3</formula>
    </cfRule>
  </conditionalFormatting>
  <conditionalFormatting sqref="K72">
    <cfRule type="cellIs" priority="37" dxfId="25" operator="lessThan" stopIfTrue="1">
      <formula>3</formula>
    </cfRule>
  </conditionalFormatting>
  <conditionalFormatting sqref="Q79:X79">
    <cfRule type="cellIs" priority="32" dxfId="25" operator="greaterThan" stopIfTrue="1">
      <formula>2</formula>
    </cfRule>
  </conditionalFormatting>
  <conditionalFormatting sqref="K23">
    <cfRule type="cellIs" priority="29" dxfId="26" operator="lessThan" stopIfTrue="1">
      <formula>3</formula>
    </cfRule>
  </conditionalFormatting>
  <conditionalFormatting sqref="K24">
    <cfRule type="cellIs" priority="27" dxfId="26" operator="lessThan" stopIfTrue="1">
      <formula>3</formula>
    </cfRule>
  </conditionalFormatting>
  <conditionalFormatting sqref="L13:L19">
    <cfRule type="cellIs" priority="21" dxfId="27" operator="notEqual" stopIfTrue="1">
      <formula>M13+N13+O13</formula>
    </cfRule>
  </conditionalFormatting>
  <conditionalFormatting sqref="L23:L24">
    <cfRule type="cellIs" priority="19" dxfId="27" operator="notEqual" stopIfTrue="1">
      <formula>M23+N23+O23</formula>
    </cfRule>
  </conditionalFormatting>
  <conditionalFormatting sqref="K69">
    <cfRule type="cellIs" priority="12" dxfId="25" operator="lessThan" stopIfTrue="1">
      <formula>3</formula>
    </cfRule>
  </conditionalFormatting>
  <conditionalFormatting sqref="K70">
    <cfRule type="cellIs" priority="11" dxfId="25" operator="lessThan" stopIfTrue="1">
      <formula>3</formula>
    </cfRule>
  </conditionalFormatting>
  <conditionalFormatting sqref="K39">
    <cfRule type="cellIs" priority="2" dxfId="26" operator="lessThan" stopIfTrue="1">
      <formula>3</formula>
    </cfRule>
  </conditionalFormatting>
  <conditionalFormatting sqref="L39">
    <cfRule type="cellIs" priority="1" dxfId="27" operator="notEqual" stopIfTrue="1">
      <formula>M39+N39+O39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1">
      <selection activeCell="I15" sqref="I15"/>
    </sheetView>
  </sheetViews>
  <sheetFormatPr defaultColWidth="9.00390625" defaultRowHeight="12.75"/>
  <cols>
    <col min="1" max="21" width="8.625" style="2" customWidth="1"/>
    <col min="22" max="16384" width="8.875" style="2" customWidth="1"/>
  </cols>
  <sheetData>
    <row r="2" spans="1:9" ht="19.5" customHeight="1" thickBot="1">
      <c r="A2" s="690" t="s">
        <v>120</v>
      </c>
      <c r="B2" s="690"/>
      <c r="C2" s="690"/>
      <c r="D2" s="690"/>
      <c r="E2" s="690"/>
      <c r="F2" s="690"/>
      <c r="G2" s="690"/>
      <c r="H2" s="690"/>
      <c r="I2" s="690"/>
    </row>
    <row r="3" spans="1:21" ht="13.5">
      <c r="A3" s="710" t="s">
        <v>121</v>
      </c>
      <c r="B3" s="711"/>
      <c r="C3" s="716" t="s">
        <v>105</v>
      </c>
      <c r="D3" s="716"/>
      <c r="E3" s="716"/>
      <c r="F3" s="716"/>
      <c r="G3" s="718" t="s">
        <v>106</v>
      </c>
      <c r="H3" s="720" t="s">
        <v>107</v>
      </c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2"/>
    </row>
    <row r="4" spans="1:21" ht="12.75">
      <c r="A4" s="712"/>
      <c r="B4" s="713"/>
      <c r="C4" s="717"/>
      <c r="D4" s="717"/>
      <c r="E4" s="717"/>
      <c r="F4" s="717"/>
      <c r="G4" s="719"/>
      <c r="H4" s="723" t="s">
        <v>53</v>
      </c>
      <c r="I4" s="723" t="s">
        <v>7</v>
      </c>
      <c r="J4" s="723"/>
      <c r="K4" s="723"/>
      <c r="L4" s="723"/>
      <c r="M4" s="723"/>
      <c r="N4" s="724" t="s">
        <v>108</v>
      </c>
      <c r="O4" s="725"/>
      <c r="P4" s="725"/>
      <c r="Q4" s="725"/>
      <c r="R4" s="725"/>
      <c r="S4" s="725"/>
      <c r="T4" s="725"/>
      <c r="U4" s="726"/>
    </row>
    <row r="5" spans="1:21" ht="13.5">
      <c r="A5" s="714"/>
      <c r="B5" s="715"/>
      <c r="C5" s="717"/>
      <c r="D5" s="717"/>
      <c r="E5" s="717"/>
      <c r="F5" s="717"/>
      <c r="G5" s="719"/>
      <c r="H5" s="723"/>
      <c r="I5" s="15" t="s">
        <v>109</v>
      </c>
      <c r="J5" s="16" t="s">
        <v>54</v>
      </c>
      <c r="K5" s="16" t="s">
        <v>110</v>
      </c>
      <c r="L5" s="17" t="s">
        <v>111</v>
      </c>
      <c r="M5" s="17" t="s">
        <v>112</v>
      </c>
      <c r="N5" s="18">
        <v>1</v>
      </c>
      <c r="O5" s="18">
        <v>2</v>
      </c>
      <c r="P5" s="18">
        <v>3</v>
      </c>
      <c r="Q5" s="18">
        <v>4</v>
      </c>
      <c r="R5" s="18">
        <v>5</v>
      </c>
      <c r="S5" s="18">
        <v>6</v>
      </c>
      <c r="T5" s="18">
        <v>7</v>
      </c>
      <c r="U5" s="19">
        <v>8</v>
      </c>
    </row>
    <row r="6" spans="1:21" ht="14.25" thickBot="1">
      <c r="A6" s="687"/>
      <c r="B6" s="688"/>
      <c r="C6" s="689"/>
      <c r="D6" s="689"/>
      <c r="E6" s="689"/>
      <c r="F6" s="689"/>
      <c r="G6" s="20"/>
      <c r="H6" s="21"/>
      <c r="I6" s="22"/>
      <c r="J6" s="23"/>
      <c r="K6" s="23"/>
      <c r="L6" s="24"/>
      <c r="M6" s="24"/>
      <c r="N6" s="25"/>
      <c r="O6" s="25"/>
      <c r="P6" s="25"/>
      <c r="Q6" s="25"/>
      <c r="R6" s="25"/>
      <c r="S6" s="25"/>
      <c r="T6" s="25"/>
      <c r="U6" s="26"/>
    </row>
    <row r="9" spans="1:21" s="32" customFormat="1" ht="19.5" customHeight="1" thickBot="1">
      <c r="A9" s="690" t="s">
        <v>55</v>
      </c>
      <c r="B9" s="690"/>
      <c r="C9" s="690"/>
      <c r="D9" s="27"/>
      <c r="E9" s="28"/>
      <c r="F9" s="28"/>
      <c r="G9" s="28"/>
      <c r="H9" s="29"/>
      <c r="I9" s="30"/>
      <c r="J9" s="30"/>
      <c r="K9" s="31"/>
      <c r="L9" s="30"/>
      <c r="M9" s="690" t="s">
        <v>56</v>
      </c>
      <c r="N9" s="690"/>
      <c r="O9" s="690"/>
      <c r="P9" s="690"/>
      <c r="Q9" s="30"/>
      <c r="R9" s="30"/>
      <c r="S9" s="30"/>
      <c r="T9" s="30"/>
      <c r="U9" s="30"/>
    </row>
    <row r="10" spans="1:21" s="32" customFormat="1" ht="16.5" customHeight="1">
      <c r="A10" s="691" t="s">
        <v>57</v>
      </c>
      <c r="B10" s="693" t="s">
        <v>58</v>
      </c>
      <c r="C10" s="693"/>
      <c r="D10" s="693"/>
      <c r="E10" s="693"/>
      <c r="F10" s="693"/>
      <c r="G10" s="693"/>
      <c r="H10" s="694" t="s">
        <v>59</v>
      </c>
      <c r="I10" s="693" t="s">
        <v>60</v>
      </c>
      <c r="J10" s="693"/>
      <c r="K10" s="696"/>
      <c r="L10" s="30"/>
      <c r="M10" s="697" t="s">
        <v>61</v>
      </c>
      <c r="N10" s="698"/>
      <c r="O10" s="701" t="s">
        <v>62</v>
      </c>
      <c r="P10" s="702"/>
      <c r="Q10" s="702"/>
      <c r="R10" s="702"/>
      <c r="S10" s="702"/>
      <c r="T10" s="703"/>
      <c r="U10" s="667" t="s">
        <v>59</v>
      </c>
    </row>
    <row r="11" spans="1:21" s="32" customFormat="1" ht="16.5" customHeight="1">
      <c r="A11" s="692"/>
      <c r="B11" s="670"/>
      <c r="C11" s="670"/>
      <c r="D11" s="670"/>
      <c r="E11" s="670"/>
      <c r="F11" s="670"/>
      <c r="G11" s="670"/>
      <c r="H11" s="695"/>
      <c r="I11" s="670" t="s">
        <v>63</v>
      </c>
      <c r="J11" s="671" t="s">
        <v>64</v>
      </c>
      <c r="K11" s="672"/>
      <c r="L11" s="30"/>
      <c r="M11" s="699"/>
      <c r="N11" s="700"/>
      <c r="O11" s="704"/>
      <c r="P11" s="705"/>
      <c r="Q11" s="705"/>
      <c r="R11" s="705"/>
      <c r="S11" s="705"/>
      <c r="T11" s="706"/>
      <c r="U11" s="668"/>
    </row>
    <row r="12" spans="1:21" s="32" customFormat="1" ht="27" customHeight="1">
      <c r="A12" s="692"/>
      <c r="B12" s="670"/>
      <c r="C12" s="670"/>
      <c r="D12" s="670"/>
      <c r="E12" s="670"/>
      <c r="F12" s="670"/>
      <c r="G12" s="670"/>
      <c r="H12" s="695"/>
      <c r="I12" s="670"/>
      <c r="J12" s="671"/>
      <c r="K12" s="672"/>
      <c r="L12" s="30"/>
      <c r="M12" s="699"/>
      <c r="N12" s="700"/>
      <c r="O12" s="707"/>
      <c r="P12" s="708"/>
      <c r="Q12" s="708"/>
      <c r="R12" s="708"/>
      <c r="S12" s="708"/>
      <c r="T12" s="709"/>
      <c r="U12" s="669"/>
    </row>
    <row r="13" spans="1:21" s="40" customFormat="1" ht="30" customHeight="1">
      <c r="A13" s="63">
        <v>1</v>
      </c>
      <c r="B13" s="664" t="e">
        <f>ЗМІСТ!#REF!</f>
        <v>#REF!</v>
      </c>
      <c r="C13" s="664"/>
      <c r="D13" s="664"/>
      <c r="E13" s="664"/>
      <c r="F13" s="664"/>
      <c r="G13" s="664"/>
      <c r="H13" s="64" t="e">
        <f>SUM(ЗМІСТ!#REF!)</f>
        <v>#REF!</v>
      </c>
      <c r="I13" s="65" t="e">
        <f>ROUNDDOWN(SUM(ЗМІСТ!#REF!)/1.5,0)</f>
        <v>#REF!</v>
      </c>
      <c r="J13" s="665"/>
      <c r="K13" s="666"/>
      <c r="L13" s="66"/>
      <c r="M13" s="673"/>
      <c r="N13" s="674"/>
      <c r="O13" s="677" t="s">
        <v>149</v>
      </c>
      <c r="P13" s="678"/>
      <c r="Q13" s="678"/>
      <c r="R13" s="678"/>
      <c r="S13" s="678"/>
      <c r="T13" s="679"/>
      <c r="U13" s="683">
        <v>8</v>
      </c>
    </row>
    <row r="14" spans="1:21" s="40" customFormat="1" ht="30" customHeight="1">
      <c r="A14" s="63">
        <v>2</v>
      </c>
      <c r="B14" s="664" t="e">
        <f>ЗМІСТ!#REF!</f>
        <v>#REF!</v>
      </c>
      <c r="C14" s="664"/>
      <c r="D14" s="664"/>
      <c r="E14" s="664"/>
      <c r="F14" s="664"/>
      <c r="G14" s="664"/>
      <c r="H14" s="64" t="e">
        <f>SUM(ЗМІСТ!#REF!)</f>
        <v>#REF!</v>
      </c>
      <c r="I14" s="65" t="e">
        <f>ROUNDDOWN(SUM(ЗМІСТ!#REF!)/1.5,0)</f>
        <v>#REF!</v>
      </c>
      <c r="J14" s="685"/>
      <c r="K14" s="686"/>
      <c r="L14" s="66"/>
      <c r="M14" s="675"/>
      <c r="N14" s="676"/>
      <c r="O14" s="680"/>
      <c r="P14" s="681"/>
      <c r="Q14" s="681"/>
      <c r="R14" s="681"/>
      <c r="S14" s="681"/>
      <c r="T14" s="682"/>
      <c r="U14" s="684"/>
    </row>
    <row r="15" spans="1:21" s="40" customFormat="1" ht="30" customHeight="1">
      <c r="A15" s="63">
        <v>3</v>
      </c>
      <c r="B15" s="664" t="e">
        <f>ЗМІСТ!#REF!</f>
        <v>#REF!</v>
      </c>
      <c r="C15" s="664"/>
      <c r="D15" s="664"/>
      <c r="E15" s="664"/>
      <c r="F15" s="664"/>
      <c r="G15" s="664"/>
      <c r="H15" s="64" t="e">
        <f>SUM(ЗМІСТ!#REF!)</f>
        <v>#REF!</v>
      </c>
      <c r="I15" s="65" t="e">
        <f>ROUNDDOWN(SUM(ЗМІСТ!#REF!)/1.5,0)</f>
        <v>#REF!</v>
      </c>
      <c r="J15" s="665"/>
      <c r="K15" s="666"/>
      <c r="L15" s="66"/>
      <c r="M15" s="675"/>
      <c r="N15" s="676"/>
      <c r="O15" s="680"/>
      <c r="P15" s="681"/>
      <c r="Q15" s="681"/>
      <c r="R15" s="681"/>
      <c r="S15" s="681"/>
      <c r="T15" s="682"/>
      <c r="U15" s="684"/>
    </row>
    <row r="18" spans="1:4" ht="19.5" customHeight="1" thickBot="1">
      <c r="A18" s="657" t="s">
        <v>65</v>
      </c>
      <c r="B18" s="657"/>
      <c r="C18" s="657"/>
      <c r="D18" s="657"/>
    </row>
    <row r="19" spans="1:21" ht="15" customHeight="1">
      <c r="A19" s="658" t="s">
        <v>66</v>
      </c>
      <c r="B19" s="659"/>
      <c r="C19" s="659"/>
      <c r="D19" s="659"/>
      <c r="E19" s="659"/>
      <c r="F19" s="659"/>
      <c r="G19" s="659"/>
      <c r="H19" s="659"/>
      <c r="I19" s="85" t="s">
        <v>67</v>
      </c>
      <c r="J19" s="85" t="s">
        <v>68</v>
      </c>
      <c r="K19" s="85" t="s">
        <v>69</v>
      </c>
      <c r="L19" s="85" t="s">
        <v>70</v>
      </c>
      <c r="M19" s="85" t="s">
        <v>71</v>
      </c>
      <c r="N19" s="85" t="s">
        <v>72</v>
      </c>
      <c r="O19" s="85" t="s">
        <v>73</v>
      </c>
      <c r="P19" s="85" t="s">
        <v>74</v>
      </c>
      <c r="Q19" s="660" t="s">
        <v>48</v>
      </c>
      <c r="R19" s="660"/>
      <c r="S19" s="660"/>
      <c r="T19" s="660"/>
      <c r="U19" s="661"/>
    </row>
    <row r="20" spans="1:21" ht="15" customHeight="1">
      <c r="A20" s="642" t="s">
        <v>113</v>
      </c>
      <c r="B20" s="643"/>
      <c r="C20" s="643"/>
      <c r="D20" s="643"/>
      <c r="E20" s="643"/>
      <c r="F20" s="643"/>
      <c r="G20" s="643"/>
      <c r="H20" s="643"/>
      <c r="I20" s="33">
        <f>ЗМІСТ!Q8</f>
        <v>18</v>
      </c>
      <c r="J20" s="33">
        <f>ЗМІСТ!R8</f>
        <v>18</v>
      </c>
      <c r="K20" s="33">
        <f>ЗМІСТ!S8</f>
        <v>15</v>
      </c>
      <c r="L20" s="33">
        <f>ЗМІСТ!T8</f>
        <v>15</v>
      </c>
      <c r="M20" s="33">
        <f>ЗМІСТ!U8</f>
        <v>15</v>
      </c>
      <c r="N20" s="33">
        <f>ЗМІСТ!V8</f>
        <v>15</v>
      </c>
      <c r="O20" s="33">
        <f>ЗМІСТ!W8</f>
        <v>15</v>
      </c>
      <c r="P20" s="33">
        <f>ЗМІСТ!X8</f>
        <v>15</v>
      </c>
      <c r="Q20" s="662">
        <f>SUM(I20:P20)</f>
        <v>126</v>
      </c>
      <c r="R20" s="662"/>
      <c r="S20" s="662"/>
      <c r="T20" s="662"/>
      <c r="U20" s="663"/>
    </row>
    <row r="21" spans="1:21" ht="15" customHeight="1">
      <c r="A21" s="642" t="s">
        <v>75</v>
      </c>
      <c r="B21" s="643"/>
      <c r="C21" s="643"/>
      <c r="D21" s="643"/>
      <c r="E21" s="643"/>
      <c r="F21" s="643"/>
      <c r="G21" s="643"/>
      <c r="H21" s="643"/>
      <c r="I21" s="37"/>
      <c r="J21" s="37"/>
      <c r="K21" s="37"/>
      <c r="L21" s="37"/>
      <c r="M21" s="37"/>
      <c r="N21" s="37"/>
      <c r="O21" s="37"/>
      <c r="P21" s="37"/>
      <c r="Q21" s="662">
        <f>SUM(I21:P21)</f>
        <v>0</v>
      </c>
      <c r="R21" s="662"/>
      <c r="S21" s="662"/>
      <c r="T21" s="662"/>
      <c r="U21" s="663"/>
    </row>
    <row r="22" spans="1:21" ht="15" customHeight="1">
      <c r="A22" s="642" t="s">
        <v>76</v>
      </c>
      <c r="B22" s="643"/>
      <c r="C22" s="643"/>
      <c r="D22" s="643"/>
      <c r="E22" s="643"/>
      <c r="F22" s="643"/>
      <c r="G22" s="643"/>
      <c r="H22" s="643"/>
      <c r="I22" s="34">
        <f>I21/I20</f>
        <v>0</v>
      </c>
      <c r="J22" s="34">
        <f aca="true" t="shared" si="0" ref="J22:P22">J21/J20</f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644"/>
      <c r="R22" s="644"/>
      <c r="S22" s="644"/>
      <c r="T22" s="644"/>
      <c r="U22" s="645"/>
    </row>
    <row r="23" spans="1:21" ht="15" customHeight="1">
      <c r="A23" s="653" t="s">
        <v>77</v>
      </c>
      <c r="B23" s="654"/>
      <c r="C23" s="654"/>
      <c r="D23" s="654"/>
      <c r="E23" s="654"/>
      <c r="F23" s="654"/>
      <c r="G23" s="654"/>
      <c r="H23" s="654"/>
      <c r="I23" s="34">
        <f>ЗМІСТ!Q77</f>
        <v>30</v>
      </c>
      <c r="J23" s="34">
        <f>ЗМІСТ!R77</f>
        <v>30</v>
      </c>
      <c r="K23" s="34">
        <f>ЗМІСТ!S77</f>
        <v>30</v>
      </c>
      <c r="L23" s="34">
        <f>ЗМІСТ!T77</f>
        <v>30</v>
      </c>
      <c r="M23" s="34">
        <f>ЗМІСТ!U77</f>
        <v>30</v>
      </c>
      <c r="N23" s="34">
        <f>ЗМІСТ!V77</f>
        <v>30</v>
      </c>
      <c r="O23" s="34">
        <f>ЗМІСТ!W77</f>
        <v>30</v>
      </c>
      <c r="P23" s="34">
        <f>ЗМІСТ!X77</f>
        <v>30</v>
      </c>
      <c r="Q23" s="655">
        <f>SUM(I23:P23)</f>
        <v>240</v>
      </c>
      <c r="R23" s="655"/>
      <c r="S23" s="655"/>
      <c r="T23" s="655"/>
      <c r="U23" s="656"/>
    </row>
    <row r="24" spans="1:21" ht="15" customHeight="1">
      <c r="A24" s="642" t="s">
        <v>78</v>
      </c>
      <c r="B24" s="643"/>
      <c r="C24" s="643"/>
      <c r="D24" s="643"/>
      <c r="E24" s="643"/>
      <c r="F24" s="643"/>
      <c r="G24" s="643"/>
      <c r="H24" s="643"/>
      <c r="I24" s="1">
        <f>ЗМІСТ!Q79</f>
        <v>2</v>
      </c>
      <c r="J24" s="1">
        <f>ЗМІСТ!R79</f>
        <v>2</v>
      </c>
      <c r="K24" s="1">
        <f>ЗМІСТ!S79</f>
        <v>2</v>
      </c>
      <c r="L24" s="1">
        <f>ЗМІСТ!T79</f>
        <v>2</v>
      </c>
      <c r="M24" s="1">
        <f>ЗМІСТ!U79</f>
        <v>2</v>
      </c>
      <c r="N24" s="1">
        <f>ЗМІСТ!V79</f>
        <v>2</v>
      </c>
      <c r="O24" s="1">
        <f>ЗМІСТ!W79</f>
        <v>2</v>
      </c>
      <c r="P24" s="1">
        <f>ЗМІСТ!X79</f>
        <v>2</v>
      </c>
      <c r="Q24" s="644">
        <f>SUM(I24:P24)</f>
        <v>16</v>
      </c>
      <c r="R24" s="644"/>
      <c r="S24" s="644"/>
      <c r="T24" s="644"/>
      <c r="U24" s="645"/>
    </row>
    <row r="25" spans="1:21" ht="15" customHeight="1">
      <c r="A25" s="642" t="s">
        <v>114</v>
      </c>
      <c r="B25" s="643"/>
      <c r="C25" s="643"/>
      <c r="D25" s="643"/>
      <c r="E25" s="643"/>
      <c r="F25" s="643"/>
      <c r="G25" s="643"/>
      <c r="H25" s="643"/>
      <c r="I25" s="1">
        <f>ЗМІСТ!Q80</f>
        <v>5</v>
      </c>
      <c r="J25" s="1">
        <f>ЗМІСТ!R80</f>
        <v>5</v>
      </c>
      <c r="K25" s="1">
        <f>ЗМІСТ!S80</f>
        <v>5</v>
      </c>
      <c r="L25" s="1">
        <f>ЗМІСТ!T80</f>
        <v>5</v>
      </c>
      <c r="M25" s="1">
        <f>ЗМІСТ!U80</f>
        <v>6</v>
      </c>
      <c r="N25" s="1">
        <f>ЗМІСТ!V80</f>
        <v>5</v>
      </c>
      <c r="O25" s="1">
        <f>ЗМІСТ!W80</f>
        <v>1</v>
      </c>
      <c r="P25" s="1">
        <f>ЗМІСТ!X80</f>
        <v>6</v>
      </c>
      <c r="Q25" s="644">
        <f>SUM(I25:P25)</f>
        <v>38</v>
      </c>
      <c r="R25" s="644"/>
      <c r="S25" s="644"/>
      <c r="T25" s="644"/>
      <c r="U25" s="645"/>
    </row>
    <row r="26" spans="1:21" ht="15" customHeight="1">
      <c r="A26" s="646" t="s">
        <v>79</v>
      </c>
      <c r="B26" s="647"/>
      <c r="C26" s="647"/>
      <c r="D26" s="647"/>
      <c r="E26" s="647"/>
      <c r="F26" s="647"/>
      <c r="G26" s="647"/>
      <c r="H26" s="648"/>
      <c r="I26" s="35">
        <f>ЗМІСТ!Q81</f>
        <v>0</v>
      </c>
      <c r="J26" s="35">
        <f>ЗМІСТ!R81</f>
        <v>0</v>
      </c>
      <c r="K26" s="35">
        <f>ЗМІСТ!S81</f>
        <v>0</v>
      </c>
      <c r="L26" s="35">
        <f>ЗМІСТ!T81</f>
        <v>0</v>
      </c>
      <c r="M26" s="35">
        <f>ЗМІСТ!U81</f>
        <v>0</v>
      </c>
      <c r="N26" s="35">
        <f>ЗМІСТ!V81</f>
        <v>0</v>
      </c>
      <c r="O26" s="35">
        <f>ЗМІСТ!W81</f>
        <v>0</v>
      </c>
      <c r="P26" s="35">
        <f>ЗМІСТ!X81</f>
        <v>0</v>
      </c>
      <c r="Q26" s="644">
        <f>SUM(I26:P26)</f>
        <v>0</v>
      </c>
      <c r="R26" s="644"/>
      <c r="S26" s="644"/>
      <c r="T26" s="644"/>
      <c r="U26" s="645"/>
    </row>
    <row r="27" spans="1:21" ht="15" customHeight="1" thickBot="1">
      <c r="A27" s="649" t="s">
        <v>122</v>
      </c>
      <c r="B27" s="650"/>
      <c r="C27" s="650"/>
      <c r="D27" s="650"/>
      <c r="E27" s="650"/>
      <c r="F27" s="650"/>
      <c r="G27" s="650"/>
      <c r="H27" s="650"/>
      <c r="I27" s="36">
        <f>ЗМІСТ!Q82</f>
        <v>0</v>
      </c>
      <c r="J27" s="36">
        <f>ЗМІСТ!R82</f>
        <v>0</v>
      </c>
      <c r="K27" s="36">
        <f>ЗМІСТ!S82</f>
        <v>0</v>
      </c>
      <c r="L27" s="36">
        <f>ЗМІСТ!T82</f>
        <v>1</v>
      </c>
      <c r="M27" s="36">
        <f>ЗМІСТ!U82</f>
        <v>0</v>
      </c>
      <c r="N27" s="36">
        <f>ЗМІСТ!V82</f>
        <v>1</v>
      </c>
      <c r="O27" s="36">
        <f>ЗМІСТ!W82</f>
        <v>1</v>
      </c>
      <c r="P27" s="36">
        <f>ЗМІСТ!X82</f>
        <v>0</v>
      </c>
      <c r="Q27" s="651">
        <f>SUM(I27:P27)</f>
        <v>3</v>
      </c>
      <c r="R27" s="651"/>
      <c r="S27" s="651"/>
      <c r="T27" s="651"/>
      <c r="U27" s="652"/>
    </row>
    <row r="28" ht="15" customHeight="1"/>
    <row r="29" ht="15" customHeight="1"/>
    <row r="30" spans="1:21" s="40" customFormat="1" ht="24.75" customHeight="1">
      <c r="A30" s="640" t="s">
        <v>115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</row>
    <row r="31" spans="1:21" s="48" customFormat="1" ht="17.25">
      <c r="A31" s="41"/>
      <c r="B31" s="42"/>
      <c r="C31" s="43"/>
      <c r="D31" s="44"/>
      <c r="E31" s="45"/>
      <c r="F31" s="45"/>
      <c r="G31" s="45"/>
      <c r="H31" s="46"/>
      <c r="I31" s="47"/>
      <c r="J31" s="47"/>
      <c r="K31" s="45"/>
      <c r="L31" s="45"/>
      <c r="M31" s="45"/>
      <c r="N31" s="45"/>
      <c r="O31" s="45"/>
      <c r="P31" s="45"/>
      <c r="Q31" s="47"/>
      <c r="R31" s="47"/>
      <c r="S31" s="47"/>
      <c r="T31" s="47"/>
      <c r="U31" s="47"/>
    </row>
    <row r="32" spans="1:21" s="51" customFormat="1" ht="18">
      <c r="A32" s="49" t="s">
        <v>131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41" t="s">
        <v>80</v>
      </c>
      <c r="N32" s="641"/>
      <c r="O32" s="641"/>
      <c r="P32" s="641"/>
      <c r="Q32" s="641"/>
      <c r="R32" s="641"/>
      <c r="S32" s="641"/>
      <c r="T32" s="641"/>
      <c r="U32" s="641"/>
    </row>
    <row r="33" spans="1:21" s="51" customFormat="1" ht="24.75" customHeight="1">
      <c r="A33" s="52" t="s">
        <v>134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641" t="s">
        <v>132</v>
      </c>
      <c r="N33" s="641"/>
      <c r="O33" s="641"/>
      <c r="P33" s="641"/>
      <c r="Q33" s="641"/>
      <c r="R33" s="641"/>
      <c r="S33" s="641"/>
      <c r="T33" s="641"/>
      <c r="U33" s="641"/>
    </row>
    <row r="34" spans="1:21" s="53" customFormat="1" ht="19.5" customHeight="1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51" customFormat="1" ht="19.5" customHeight="1">
      <c r="A35" s="54" t="s">
        <v>116</v>
      </c>
      <c r="B35" s="54"/>
      <c r="C35" s="54"/>
      <c r="D35" s="54"/>
      <c r="E35" s="55"/>
      <c r="F35" s="56"/>
      <c r="G35" s="56"/>
      <c r="H35" s="57" t="s">
        <v>150</v>
      </c>
      <c r="I35" s="57"/>
      <c r="J35" s="57"/>
      <c r="K35" s="57"/>
      <c r="L35" s="57"/>
      <c r="M35" s="641" t="s">
        <v>117</v>
      </c>
      <c r="N35" s="641"/>
      <c r="O35" s="641"/>
      <c r="P35" s="641"/>
      <c r="Q35" s="641"/>
      <c r="R35" s="641"/>
      <c r="S35" s="641"/>
      <c r="T35" s="641"/>
      <c r="U35" s="641"/>
    </row>
    <row r="36" spans="1:21" s="51" customFormat="1" ht="24.75" customHeight="1">
      <c r="A36" s="50"/>
      <c r="B36" s="50"/>
      <c r="C36" s="58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51" customFormat="1" ht="19.5" customHeight="1">
      <c r="A37" s="59" t="s">
        <v>130</v>
      </c>
      <c r="B37" s="59"/>
      <c r="C37" s="59"/>
      <c r="D37" s="59"/>
      <c r="E37" s="60"/>
      <c r="F37" s="56"/>
      <c r="G37" s="56"/>
      <c r="H37" s="57" t="s">
        <v>150</v>
      </c>
      <c r="I37" s="57"/>
      <c r="J37" s="57"/>
      <c r="K37" s="57"/>
      <c r="L37" s="59" t="s">
        <v>123</v>
      </c>
      <c r="M37" s="50"/>
      <c r="N37" s="59"/>
      <c r="O37" s="59"/>
      <c r="P37" s="59"/>
      <c r="Q37" s="59"/>
      <c r="R37" s="59"/>
      <c r="S37" s="61"/>
      <c r="T37" s="62" t="s">
        <v>124</v>
      </c>
      <c r="U37" s="59"/>
    </row>
  </sheetData>
  <sheetProtection/>
  <mergeCells count="53"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A18:D18"/>
    <mergeCell ref="A19:H19"/>
    <mergeCell ref="Q19:U19"/>
    <mergeCell ref="A20:H20"/>
    <mergeCell ref="Q20:U20"/>
    <mergeCell ref="A21:H21"/>
    <mergeCell ref="Q21:U21"/>
    <mergeCell ref="A22:H22"/>
    <mergeCell ref="Q22:U22"/>
    <mergeCell ref="A23:H23"/>
    <mergeCell ref="Q23:U23"/>
    <mergeCell ref="A24:H24"/>
    <mergeCell ref="Q24:U24"/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.625" style="2" customWidth="1"/>
    <col min="2" max="16384" width="8.875" style="2" customWidth="1"/>
  </cols>
  <sheetData>
    <row r="2" spans="1:9" ht="15">
      <c r="A2" s="727" t="s">
        <v>118</v>
      </c>
      <c r="B2" s="727"/>
      <c r="C2" s="727"/>
      <c r="D2" s="727"/>
      <c r="E2" s="727"/>
      <c r="F2" s="727"/>
      <c r="G2" s="727"/>
      <c r="H2" s="727"/>
      <c r="I2" s="727"/>
    </row>
    <row r="3" spans="1:9" ht="15">
      <c r="A3" s="38" t="s">
        <v>59</v>
      </c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</row>
    <row r="4" spans="1:9" ht="15">
      <c r="A4" s="38" t="s">
        <v>119</v>
      </c>
      <c r="B4" s="39">
        <f>COUNTA(ЗМІСТ!Q13:Q19,ЗМІСТ!Q29:Q40,ЗМІСТ!Q59:Q62,ЗМІСТ!Q41:Q44,ЗМІСТ!#REF!,ЗМІСТ!#REF!)</f>
        <v>8</v>
      </c>
      <c r="C4" s="39">
        <f>COUNTA(ЗМІСТ!R13:R19,ЗМІСТ!R29:R40,ЗМІСТ!R59:R62,ЗМІСТ!R41:R44,ЗМІСТ!#REF!,ЗМІСТ!#REF!)</f>
        <v>8</v>
      </c>
      <c r="D4" s="39">
        <f>COUNTA(ЗМІСТ!S13:S19,ЗМІСТ!S29:S40,ЗМІСТ!S59:S62,ЗМІСТ!S41:S44,ЗМІСТ!#REF!,ЗМІСТ!#REF!)</f>
        <v>9</v>
      </c>
      <c r="E4" s="39">
        <f>COUNTA(ЗМІСТ!T13:T19,ЗМІСТ!T29:T40,ЗМІСТ!T59:T62,ЗМІСТ!T41:T44,ЗМІСТ!#REF!,ЗМІСТ!#REF!)</f>
        <v>8</v>
      </c>
      <c r="F4" s="39">
        <f>COUNTA(ЗМІСТ!U13:U19,ЗМІСТ!U29:U40,ЗМІСТ!U59:U62,ЗМІСТ!U41:U44,ЗМІСТ!#REF!,ЗМІСТ!#REF!)</f>
        <v>6</v>
      </c>
      <c r="G4" s="39">
        <f>COUNTA(ЗМІСТ!V13:V19,ЗМІСТ!V29:V40,ЗМІСТ!V59:V62,ЗМІСТ!V41:V44,ЗМІСТ!#REF!,ЗМІСТ!#REF!)</f>
        <v>7</v>
      </c>
      <c r="H4" s="39">
        <f>COUNTA(ЗМІСТ!W13:W19,ЗМІСТ!W29:W40,ЗМІСТ!W59:W62,ЗМІСТ!W41:W44,ЗМІСТ!#REF!,ЗМІСТ!#REF!)</f>
        <v>4</v>
      </c>
      <c r="I4" s="39">
        <f>COUNTA(ЗМІСТ!X13:X19,ЗМІСТ!X29:X40,ЗМІСТ!X59:X62,ЗМІСТ!X41:X44,ЗМІСТ!#REF!,ЗМІСТ!#REF!)</f>
        <v>5</v>
      </c>
    </row>
  </sheetData>
  <sheetProtection password="CC7B" sheet="1" objects="1" scenarios="1"/>
  <mergeCells count="1">
    <mergeCell ref="A2:I2"/>
  </mergeCells>
  <conditionalFormatting sqref="B4:I4">
    <cfRule type="cellIs" priority="1" dxfId="28" operator="lessThanOrEqual" stopIfTrue="1">
      <formula>8</formula>
    </cfRule>
    <cfRule type="cellIs" priority="2" dxfId="2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Пользователь Windows</cp:lastModifiedBy>
  <cp:lastPrinted>2021-07-07T06:47:44Z</cp:lastPrinted>
  <dcterms:created xsi:type="dcterms:W3CDTF">2003-11-28T18:06:16Z</dcterms:created>
  <dcterms:modified xsi:type="dcterms:W3CDTF">2023-06-28T11:44:12Z</dcterms:modified>
  <cp:category/>
  <cp:version/>
  <cp:contentType/>
  <cp:contentStatus/>
</cp:coreProperties>
</file>