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1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externalReferences>
    <externalReference r:id="rId7"/>
  </externalReferences>
  <definedNames>
    <definedName name="Z_791DB74A_D72A_4A24_8E5B_5C9CCB5308F6_.wvu.PrintArea" localSheetId="1" hidden="1">'ЗМІСТ'!$A$1:$X$81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'ЗМІСТ'!$A$1:$X$82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<sst xmlns="http://schemas.openxmlformats.org/spreadsheetml/2006/main" count="343" uniqueCount="249">
  <si>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</si>
  <si>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</si>
  <si>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</si>
  <si>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</si>
  <si>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</si>
  <si>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</si>
  <si>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</si>
  <si>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</si>
  <si>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</si>
  <si>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</si>
  <si>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</si>
  <si>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</si>
  <si>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</si>
  <si>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</si>
  <si>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</si>
  <si>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</si>
  <si>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</si>
  <si>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</si>
  <si>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</si>
  <si>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</si>
  <si>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</si>
  <si>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</si>
  <si>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</si>
  <si>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</si>
  <si>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</si>
  <si>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</si>
  <si>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</si>
  <si>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</si>
  <si>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</si>
  <si>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</si>
  <si>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</si>
  <si>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</si>
  <si>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</si>
  <si>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</si>
  <si>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</si>
  <si>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</si>
  <si>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</si>
  <si>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</si>
  <si>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</si>
  <si>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</si>
  <si>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</si>
  <si>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</si>
  <si>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</si>
  <si>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</si>
  <si>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</si>
  <si>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</si>
  <si>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</si>
  <si>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</si>
  <si>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</si>
  <si>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</si>
  <si>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</si>
  <si>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</si>
  <si>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</si>
  <si>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</si>
  <si>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</si>
  <si>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</si>
  <si>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</si>
  <si>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</si>
  <si>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</si>
  <si>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</si>
  <si>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</si>
  <si>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</si>
  <si>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</si>
  <si>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</si>
  <si>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</si>
  <si>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</si>
  <si>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</si>
  <si>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</si>
  <si>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</si>
  <si>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</si>
  <si>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</si>
  <si>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</si>
  <si>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</si>
  <si>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</si>
  <si>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</si>
  <si>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</si>
  <si>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</si>
  <si>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</si>
  <si>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</si>
  <si>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</si>
  <si>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</si>
  <si>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</si>
  <si>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</si>
  <si>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</si>
  <si>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</si>
  <si>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</si>
  <si>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</si>
  <si>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</si>
  <si>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</si>
  <si>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</si>
  <si>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</si>
  <si>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</si>
  <si>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</si>
  <si>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</si>
  <si>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</si>
  <si>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</si>
  <si>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</si>
  <si>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</si>
  <si>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</si>
  <si>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</si>
  <si>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</si>
  <si>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</si>
  <si>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</si>
  <si>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>"____" _______________ 20___ р. ______________________</t>
  </si>
  <si>
    <t>Дисциплін</t>
  </si>
  <si>
    <t>Кількість практик</t>
  </si>
  <si>
    <t>повна загальна середня</t>
  </si>
  <si>
    <t>денна</t>
  </si>
  <si>
    <t>3 р. 10 міс.</t>
  </si>
  <si>
    <t>навчально-методичною радою МНУ ім. В.О.Сухомлинського</t>
  </si>
  <si>
    <t>перший (бакалаврський)</t>
  </si>
  <si>
    <t>Шифр</t>
  </si>
  <si>
    <t>ОСВІТНІ КОМПОНЕНТИ</t>
  </si>
  <si>
    <t>Семестровий контроль</t>
  </si>
  <si>
    <t>кількість навчальних тижнів у семестрі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</si>
  <si>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</si>
  <si>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</si>
  <si>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</si>
  <si>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</si>
  <si>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</si>
  <si>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</si>
  <si>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</si>
  <si>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</si>
  <si>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</si>
  <si>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2.1. НАВЧАЛЬНІ ДИСЦИПЛІНИ ЗАГАЛЬНОЇ ПІДГОТОВКИ</t>
  </si>
  <si>
    <t>Всього за цикл 2.1.</t>
  </si>
  <si>
    <t>2.2. НАВЧАЛЬНІ ДИСЦИПЛІНИ СПЕЦІАЛЬНОЇ (ФАХОВОЇ) ПІДГОТОВКИ</t>
  </si>
  <si>
    <t>Всього за цикл 2.2.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</si>
  <si>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</si>
  <si>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</si>
  <si>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</si>
  <si>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</si>
  <si>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Вибіркова дисципліна 1.1.</t>
  </si>
  <si>
    <t>Вибіркова дисципліна 1.2.</t>
  </si>
  <si>
    <t>ПА 01</t>
  </si>
  <si>
    <t>Вибіркова дисципліна 1.3.</t>
  </si>
  <si>
    <t>Вибіркова дисципліна 1.4.</t>
  </si>
  <si>
    <t>Вибіркова дисципліна 1.5.</t>
  </si>
  <si>
    <t>Вибіркова дисципліна 1.6.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</si>
  <si>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</si>
  <si>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</si>
  <si>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</si>
  <si>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</si>
  <si>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ІІІ. План навчального процесу</t>
  </si>
  <si>
    <t>Предметна спеціальність 
(спеціалізація)</t>
  </si>
  <si>
    <t>Кваліфікація</t>
  </si>
  <si>
    <t>ОК. 01</t>
  </si>
  <si>
    <t>ОК. 02</t>
  </si>
  <si>
    <t>ОК. 03</t>
  </si>
  <si>
    <t>ОК. 04</t>
  </si>
  <si>
    <t>ОК. 05</t>
  </si>
  <si>
    <t>ОК. 06</t>
  </si>
  <si>
    <t>ОК. 07</t>
  </si>
  <si>
    <t>ОК. 08</t>
  </si>
  <si>
    <t>ОК. 09</t>
  </si>
  <si>
    <t>ОК. 10</t>
  </si>
  <si>
    <t>ОК. 11</t>
  </si>
  <si>
    <t>ОК. 12</t>
  </si>
  <si>
    <t>ОК. 13</t>
  </si>
  <si>
    <t>ОК. 14</t>
  </si>
  <si>
    <t>ОК. 15</t>
  </si>
  <si>
    <t>ОК. 16</t>
  </si>
  <si>
    <t>ОК. 17</t>
  </si>
  <si>
    <t>ОК. 18</t>
  </si>
  <si>
    <t>ОК. 19</t>
  </si>
  <si>
    <t>ОК. 20</t>
  </si>
  <si>
    <t>ОК. 21</t>
  </si>
  <si>
    <t>ОК. 22</t>
  </si>
  <si>
    <t>ОК. 23</t>
  </si>
  <si>
    <t>ОК. 24</t>
  </si>
  <si>
    <t>ОК. 25</t>
  </si>
  <si>
    <t>ОК. 26</t>
  </si>
  <si>
    <t>ОК. 27</t>
  </si>
  <si>
    <t>ОК. 28</t>
  </si>
  <si>
    <t>ОК. 29</t>
  </si>
  <si>
    <t>ВБ. 1.1</t>
  </si>
  <si>
    <t>ВБ. 1.2</t>
  </si>
  <si>
    <t>ВБ. 1.3</t>
  </si>
  <si>
    <t>ВБ. 1.4</t>
  </si>
  <si>
    <t>ВБ. 1.5</t>
  </si>
  <si>
    <t>ВБ. 1.6</t>
  </si>
  <si>
    <t>ВБ. 2.1</t>
  </si>
  <si>
    <t>ВБ. 2.2</t>
  </si>
  <si>
    <t>ВБ. 2.3</t>
  </si>
  <si>
    <t>ВБ. 2.4</t>
  </si>
  <si>
    <t>ВБ. 2.5</t>
  </si>
  <si>
    <t>ВБ. 2.6</t>
  </si>
  <si>
    <t>07 Управління та адміністрування</t>
  </si>
  <si>
    <t>Фінанси, банківська справа та страхування</t>
  </si>
  <si>
    <t>Філософія</t>
  </si>
  <si>
    <t>Навчальна практика (СОСЕІ: система обробки соціальної і економічної інформації)</t>
  </si>
  <si>
    <t>Виробнича практика у фінансово-кредитних установах</t>
  </si>
  <si>
    <t>Виробнича практика з фінансів підприємств та оподаткування</t>
  </si>
  <si>
    <t>Економіко-математичні методи та моделі</t>
  </si>
  <si>
    <t>Менеджмент</t>
  </si>
  <si>
    <t>Гроші та кредит</t>
  </si>
  <si>
    <t>Страхування</t>
  </si>
  <si>
    <t>Фінанси</t>
  </si>
  <si>
    <t>Інвестування</t>
  </si>
  <si>
    <t>Фінанси підприємств</t>
  </si>
  <si>
    <t>Фінансовий аналіз</t>
  </si>
  <si>
    <t>Податкова система</t>
  </si>
  <si>
    <t>Бюджетна система</t>
  </si>
  <si>
    <t>Університетські студії</t>
  </si>
  <si>
    <t>Українська мова за професійним спрямуванням</t>
  </si>
  <si>
    <t>Іноземна мова за професійним спрямуванням</t>
  </si>
  <si>
    <t>Історія та культура України</t>
  </si>
  <si>
    <t>Вища математика</t>
  </si>
  <si>
    <t>Фінансова діяльність субєктів господарювання</t>
  </si>
  <si>
    <t>Курсова робота з дисципліни "Фінансовий аналіз"</t>
  </si>
  <si>
    <t>Вибіркова дисципліна 2.1.</t>
  </si>
  <si>
    <t>Вибіркова дисципліна 2.2.</t>
  </si>
  <si>
    <t>Вибіркова дисципліна 2.3.</t>
  </si>
  <si>
    <t>Вибіркова дисципліна 2.4.</t>
  </si>
  <si>
    <t>Вибіркова дисципліна 2.5.</t>
  </si>
  <si>
    <t>Вибіркова дисципліна 2.6.</t>
  </si>
  <si>
    <t>Навчальний план складено у відповідності до Стандарту вищої освіти за спеціальністю 072 "Фінанси, банківська справа та страхування" галузі знань 07 "Управління та адміністрування" для підготовки здобувачів першого (бакалаврського) рівня вищої освіти</t>
  </si>
  <si>
    <t>+</t>
  </si>
  <si>
    <t>Кваліфікаційний іспит</t>
  </si>
  <si>
    <t>Оздоровчі технології</t>
  </si>
  <si>
    <t>Банківська система</t>
  </si>
  <si>
    <t>Курсова робота з дисципліни "Банківська система"</t>
  </si>
  <si>
    <t>ОК. 30</t>
  </si>
  <si>
    <t>Політична економія</t>
  </si>
  <si>
    <t xml:space="preserve">Вибіркова дисципліна 2.1. Бухгалтерський облік </t>
  </si>
  <si>
    <t>Вибіркова дисципліна 2.6. Фінансова санація та банкрутство</t>
  </si>
  <si>
    <t>Вибіркова дисципліна 2.4. Статистичне моделювання та прогнозування</t>
  </si>
  <si>
    <t>Підсумкова аттестація</t>
  </si>
  <si>
    <t>Кредити</t>
  </si>
  <si>
    <t>Протокол № ____ від "__ " _______ 20__ року</t>
  </si>
  <si>
    <t>Мікро- та макроекономіка</t>
  </si>
  <si>
    <t>Вибіркова дисципліна 2.3. Фінансовий облік</t>
  </si>
  <si>
    <t xml:space="preserve"> </t>
  </si>
  <si>
    <t>Вибіркова дисципліна 2.2. Інноваційне підприємництво та управління стартапами</t>
  </si>
  <si>
    <t>Вибіркова дисципліна 2.5. Проектний аналіз</t>
  </si>
  <si>
    <t>Трудове право і підприємницька діяльність</t>
  </si>
  <si>
    <t>Академічна доброчесність</t>
  </si>
  <si>
    <t>Іноземна мова</t>
  </si>
  <si>
    <t>Психологія (загальна та вікова)</t>
  </si>
  <si>
    <t>х</t>
  </si>
  <si>
    <t>ОК. 31</t>
  </si>
  <si>
    <t>Керівник проектної групи (гарант ОП)                                  Рудь І.Ю.</t>
  </si>
  <si>
    <t>Затверджено на засіданні вченої ради природничого факультету</t>
  </si>
  <si>
    <t>Декан факультету                                                                       Курчатова А.В.</t>
  </si>
  <si>
    <t>Проректор   ______________________</t>
  </si>
  <si>
    <t>Фондовий ринок</t>
  </si>
  <si>
    <t xml:space="preserve">072 Фінанси, банківська справа та страхування </t>
  </si>
  <si>
    <t xml:space="preserve">бакалавр фінансів, банківської справи та страхування </t>
  </si>
  <si>
    <t>Маркетинг у банках (Marketing in Banks)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</si>
</sst>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#,##0_р_."/>
    <numFmt numFmtId="191" formatCode="[$-FC19]d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0"/>
      <name val="Times New Roman"/>
      <family val="1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C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3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7" fillId="23" borderId="10" applyNumberFormat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60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7" borderId="0" applyNumberFormat="0" applyBorder="0" applyAlignment="0" applyProtection="0"/>
  </cellStyleXfs>
  <cellXfs count="444">
    <xf numFmtId="0" fontId="0" fillId="0" borderId="0" xfId="0" applyAlignment="1">
      <alignment/>
    </xf>
    <xf numFmtId="0" fontId="35" fillId="28" borderId="13" xfId="0" applyFont="1" applyFill="1" applyBorder="1" applyAlignment="1" applyProtection="1">
      <alignment horizontal="center" vertical="center"/>
      <protection/>
    </xf>
    <xf numFmtId="1" fontId="36" fillId="28" borderId="14" xfId="0" applyNumberFormat="1" applyFont="1" applyFill="1" applyBorder="1" applyAlignment="1" applyProtection="1">
      <alignment horizontal="center" vertical="center"/>
      <protection/>
    </xf>
    <xf numFmtId="1" fontId="36" fillId="28" borderId="15" xfId="0" applyNumberFormat="1" applyFont="1" applyFill="1" applyBorder="1" applyAlignment="1" applyProtection="1">
      <alignment horizontal="center" vertical="center"/>
      <protection/>
    </xf>
    <xf numFmtId="1" fontId="36" fillId="28" borderId="13" xfId="0" applyNumberFormat="1" applyFont="1" applyFill="1" applyBorder="1" applyAlignment="1" applyProtection="1">
      <alignment horizontal="center" vertical="center"/>
      <protection/>
    </xf>
    <xf numFmtId="0" fontId="36" fillId="28" borderId="13" xfId="0" applyFont="1" applyFill="1" applyBorder="1" applyAlignment="1" applyProtection="1">
      <alignment horizontal="center" vertical="center"/>
      <protection/>
    </xf>
    <xf numFmtId="1" fontId="36" fillId="28" borderId="16" xfId="0" applyNumberFormat="1" applyFont="1" applyFill="1" applyBorder="1" applyAlignment="1" applyProtection="1">
      <alignment horizontal="center" vertical="center"/>
      <protection/>
    </xf>
    <xf numFmtId="0" fontId="35" fillId="0" borderId="17" xfId="0" applyFont="1" applyFill="1" applyBorder="1" applyAlignment="1" applyProtection="1">
      <alignment horizontal="center" vertical="center"/>
      <protection/>
    </xf>
    <xf numFmtId="1" fontId="36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8" xfId="0" applyFont="1" applyFill="1" applyBorder="1" applyAlignment="1" applyProtection="1">
      <alignment horizontal="center" vertical="center"/>
      <protection/>
    </xf>
    <xf numFmtId="0" fontId="35" fillId="0" borderId="18" xfId="0" applyFont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center" wrapText="1"/>
      <protection locked="0"/>
    </xf>
    <xf numFmtId="0" fontId="23" fillId="29" borderId="20" xfId="0" applyFont="1" applyFill="1" applyBorder="1" applyAlignment="1" applyProtection="1">
      <alignment horizontal="center" vertical="center"/>
      <protection locked="0"/>
    </xf>
    <xf numFmtId="0" fontId="45" fillId="29" borderId="19" xfId="0" applyFont="1" applyFill="1" applyBorder="1" applyAlignment="1" applyProtection="1">
      <alignment horizontal="left" vertical="center"/>
      <protection locked="0"/>
    </xf>
    <xf numFmtId="0" fontId="23" fillId="29" borderId="21" xfId="0" applyFont="1" applyFill="1" applyBorder="1" applyAlignment="1" applyProtection="1">
      <alignment horizontal="center" vertical="center"/>
      <protection locked="0"/>
    </xf>
    <xf numFmtId="0" fontId="23" fillId="29" borderId="22" xfId="0" applyFont="1" applyFill="1" applyBorder="1" applyAlignment="1" applyProtection="1">
      <alignment horizontal="center" vertical="center"/>
      <protection locked="0"/>
    </xf>
    <xf numFmtId="0" fontId="23" fillId="29" borderId="23" xfId="0" applyFont="1" applyFill="1" applyBorder="1" applyAlignment="1" applyProtection="1">
      <alignment horizontal="center" vertical="center"/>
      <protection locked="0"/>
    </xf>
    <xf numFmtId="0" fontId="23" fillId="29" borderId="24" xfId="0" applyFont="1" applyFill="1" applyBorder="1" applyAlignment="1" applyProtection="1">
      <alignment horizontal="center" vertical="center"/>
      <protection locked="0"/>
    </xf>
    <xf numFmtId="0" fontId="23" fillId="29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8" fillId="0" borderId="26" xfId="65" applyFont="1" applyFill="1" applyBorder="1" applyAlignment="1" applyProtection="1">
      <alignment horizontal="center" vertical="center"/>
      <protection/>
    </xf>
    <xf numFmtId="0" fontId="2" fillId="0" borderId="27" xfId="65" applyFont="1" applyFill="1" applyBorder="1" applyAlignment="1" applyProtection="1">
      <alignment horizontal="center" vertical="center"/>
      <protection/>
    </xf>
    <xf numFmtId="0" fontId="2" fillId="0" borderId="28" xfId="65" applyFont="1" applyFill="1" applyBorder="1" applyAlignment="1" applyProtection="1">
      <alignment horizontal="center" vertical="center"/>
      <protection/>
    </xf>
    <xf numFmtId="0" fontId="2" fillId="0" borderId="29" xfId="65" applyFont="1" applyFill="1" applyBorder="1" applyAlignment="1" applyProtection="1">
      <alignment horizontal="center" vertical="center"/>
      <protection/>
    </xf>
    <xf numFmtId="0" fontId="28" fillId="0" borderId="30" xfId="65" applyFont="1" applyFill="1" applyBorder="1" applyAlignment="1" applyProtection="1">
      <alignment horizontal="center" vertical="center"/>
      <protection/>
    </xf>
    <xf numFmtId="0" fontId="26" fillId="0" borderId="17" xfId="65" applyFont="1" applyFill="1" applyBorder="1" applyAlignment="1" applyProtection="1">
      <alignment horizontal="center" vertical="center"/>
      <protection/>
    </xf>
    <xf numFmtId="0" fontId="2" fillId="0" borderId="31" xfId="65" applyFont="1" applyFill="1" applyBorder="1" applyAlignment="1" applyProtection="1">
      <alignment horizontal="center" vertical="center"/>
      <protection/>
    </xf>
    <xf numFmtId="0" fontId="2" fillId="0" borderId="32" xfId="65" applyFont="1" applyFill="1" applyBorder="1" applyAlignment="1" applyProtection="1">
      <alignment horizontal="center" vertical="center"/>
      <protection/>
    </xf>
    <xf numFmtId="0" fontId="2" fillId="0" borderId="33" xfId="65" applyFont="1" applyFill="1" applyBorder="1" applyAlignment="1" applyProtection="1">
      <alignment horizontal="center" vertical="center"/>
      <protection/>
    </xf>
    <xf numFmtId="0" fontId="28" fillId="0" borderId="34" xfId="65" applyFont="1" applyFill="1" applyBorder="1" applyAlignment="1" applyProtection="1">
      <alignment horizontal="center" vertical="center"/>
      <protection/>
    </xf>
    <xf numFmtId="0" fontId="2" fillId="0" borderId="14" xfId="65" applyFont="1" applyFill="1" applyBorder="1" applyAlignment="1" applyProtection="1">
      <alignment horizontal="center" vertical="center"/>
      <protection/>
    </xf>
    <xf numFmtId="0" fontId="2" fillId="0" borderId="35" xfId="65" applyFont="1" applyFill="1" applyBorder="1" applyAlignment="1" applyProtection="1">
      <alignment horizontal="center" vertical="center"/>
      <protection/>
    </xf>
    <xf numFmtId="0" fontId="2" fillId="0" borderId="36" xfId="65" applyFont="1" applyFill="1" applyBorder="1" applyAlignment="1" applyProtection="1">
      <alignment horizontal="center" vertical="center"/>
      <protection/>
    </xf>
    <xf numFmtId="0" fontId="37" fillId="0" borderId="14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horizontal="left" vertical="center"/>
      <protection/>
    </xf>
    <xf numFmtId="0" fontId="25" fillId="0" borderId="0" xfId="65" applyFont="1" applyFill="1" applyAlignment="1" applyProtection="1">
      <alignment horizontal="center" vertical="center"/>
      <protection/>
    </xf>
    <xf numFmtId="0" fontId="24" fillId="0" borderId="17" xfId="65" applyFont="1" applyFill="1" applyBorder="1" applyAlignment="1" applyProtection="1">
      <alignment horizontal="center" vertical="center"/>
      <protection/>
    </xf>
    <xf numFmtId="0" fontId="21" fillId="0" borderId="0" xfId="65" applyFont="1" applyFill="1" applyAlignment="1" applyProtection="1">
      <alignment vertical="top" wrapText="1"/>
      <protection/>
    </xf>
    <xf numFmtId="0" fontId="26" fillId="0" borderId="17" xfId="65" applyFont="1" applyFill="1" applyBorder="1" applyAlignment="1" applyProtection="1">
      <alignment horizontal="center" vertical="center"/>
      <protection/>
    </xf>
    <xf numFmtId="0" fontId="1" fillId="0" borderId="0" xfId="65" applyFill="1" applyAlignment="1" applyProtection="1">
      <alignment horizontal="center" vertical="center"/>
      <protection/>
    </xf>
    <xf numFmtId="0" fontId="26" fillId="29" borderId="27" xfId="65" applyFont="1" applyFill="1" applyBorder="1" applyAlignment="1" applyProtection="1">
      <alignment horizontal="center" vertical="center"/>
      <protection locked="0"/>
    </xf>
    <xf numFmtId="0" fontId="26" fillId="29" borderId="28" xfId="65" applyFont="1" applyFill="1" applyBorder="1" applyAlignment="1" applyProtection="1">
      <alignment horizontal="center" vertical="center"/>
      <protection locked="0"/>
    </xf>
    <xf numFmtId="0" fontId="26" fillId="29" borderId="29" xfId="65" applyFont="1" applyFill="1" applyBorder="1" applyAlignment="1" applyProtection="1">
      <alignment horizontal="center" vertical="center"/>
      <protection locked="0"/>
    </xf>
    <xf numFmtId="0" fontId="26" fillId="29" borderId="31" xfId="65" applyFont="1" applyFill="1" applyBorder="1" applyAlignment="1" applyProtection="1">
      <alignment horizontal="center" vertical="center"/>
      <protection locked="0"/>
    </xf>
    <xf numFmtId="0" fontId="26" fillId="29" borderId="17" xfId="65" applyFont="1" applyFill="1" applyBorder="1" applyAlignment="1" applyProtection="1">
      <alignment horizontal="center" vertical="center"/>
      <protection locked="0"/>
    </xf>
    <xf numFmtId="0" fontId="26" fillId="29" borderId="19" xfId="65" applyFont="1" applyFill="1" applyBorder="1" applyAlignment="1" applyProtection="1">
      <alignment horizontal="center" vertical="center"/>
      <protection locked="0"/>
    </xf>
    <xf numFmtId="0" fontId="26" fillId="29" borderId="14" xfId="65" applyFont="1" applyFill="1" applyBorder="1" applyAlignment="1" applyProtection="1">
      <alignment horizontal="center" vertical="center"/>
      <protection locked="0"/>
    </xf>
    <xf numFmtId="0" fontId="26" fillId="29" borderId="15" xfId="65" applyFont="1" applyFill="1" applyBorder="1" applyAlignment="1" applyProtection="1">
      <alignment horizontal="center" vertical="center"/>
      <protection locked="0"/>
    </xf>
    <xf numFmtId="0" fontId="26" fillId="29" borderId="16" xfId="65" applyFont="1" applyFill="1" applyBorder="1" applyAlignment="1" applyProtection="1">
      <alignment horizontal="center" vertical="center"/>
      <protection locked="0"/>
    </xf>
    <xf numFmtId="0" fontId="26" fillId="29" borderId="15" xfId="65" applyFont="1" applyFill="1" applyBorder="1" applyAlignment="1" applyProtection="1">
      <alignment horizontal="center" vertical="center" wrapText="1"/>
      <protection locked="0"/>
    </xf>
    <xf numFmtId="0" fontId="26" fillId="29" borderId="16" xfId="65" applyFont="1" applyFill="1" applyBorder="1" applyAlignment="1" applyProtection="1">
      <alignment horizontal="center" vertical="center" wrapText="1"/>
      <protection locked="0"/>
    </xf>
    <xf numFmtId="0" fontId="26" fillId="29" borderId="14" xfId="65" applyFont="1" applyFill="1" applyBorder="1" applyAlignment="1" applyProtection="1">
      <alignment horizontal="center" vertical="center" wrapText="1"/>
      <protection locked="0"/>
    </xf>
    <xf numFmtId="0" fontId="2" fillId="0" borderId="37" xfId="67" applyFont="1" applyFill="1" applyBorder="1" applyAlignment="1" applyProtection="1">
      <alignment vertical="top"/>
      <protection/>
    </xf>
    <xf numFmtId="0" fontId="29" fillId="0" borderId="0" xfId="66" applyFont="1" applyFill="1" applyBorder="1" applyAlignment="1" applyProtection="1">
      <alignment/>
      <protection/>
    </xf>
    <xf numFmtId="188" fontId="29" fillId="0" borderId="0" xfId="66" applyNumberFormat="1" applyFont="1" applyFill="1" applyBorder="1" applyAlignment="1" applyProtection="1">
      <alignment/>
      <protection/>
    </xf>
    <xf numFmtId="1" fontId="29" fillId="0" borderId="0" xfId="66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left" vertical="top"/>
      <protection/>
    </xf>
    <xf numFmtId="49" fontId="23" fillId="0" borderId="28" xfId="66" applyNumberFormat="1" applyFont="1" applyFill="1" applyBorder="1" applyAlignment="1" applyProtection="1">
      <alignment horizontal="center" vertical="center" wrapText="1"/>
      <protection/>
    </xf>
    <xf numFmtId="0" fontId="23" fillId="0" borderId="17" xfId="66" applyNumberFormat="1" applyFont="1" applyFill="1" applyBorder="1" applyAlignment="1" applyProtection="1">
      <alignment horizontal="center" vertical="center" wrapText="1"/>
      <protection/>
    </xf>
    <xf numFmtId="188" fontId="23" fillId="0" borderId="17" xfId="66" applyNumberFormat="1" applyFont="1" applyFill="1" applyBorder="1" applyAlignment="1" applyProtection="1">
      <alignment horizontal="center" vertical="center" wrapText="1"/>
      <protection/>
    </xf>
    <xf numFmtId="0" fontId="35" fillId="0" borderId="38" xfId="0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49" fontId="31" fillId="29" borderId="0" xfId="57" applyNumberFormat="1" applyFont="1" applyFill="1" applyBorder="1" applyAlignment="1" applyProtection="1">
      <alignment vertical="top" wrapText="1"/>
      <protection locked="0"/>
    </xf>
    <xf numFmtId="0" fontId="31" fillId="29" borderId="0" xfId="66" applyFont="1" applyFill="1" applyBorder="1" applyAlignment="1" applyProtection="1">
      <alignment horizontal="left" vertical="top" wrapText="1"/>
      <protection locked="0"/>
    </xf>
    <xf numFmtId="1" fontId="31" fillId="29" borderId="0" xfId="66" applyNumberFormat="1" applyFont="1" applyFill="1" applyBorder="1" applyAlignment="1" applyProtection="1">
      <alignment wrapText="1"/>
      <protection locked="0"/>
    </xf>
    <xf numFmtId="0" fontId="31" fillId="29" borderId="0" xfId="66" applyFont="1" applyFill="1" applyBorder="1" applyAlignment="1" applyProtection="1">
      <alignment wrapText="1"/>
      <protection locked="0"/>
    </xf>
    <xf numFmtId="0" fontId="31" fillId="29" borderId="0" xfId="66" applyFont="1" applyFill="1" applyBorder="1" applyAlignment="1" applyProtection="1">
      <alignment/>
      <protection locked="0"/>
    </xf>
    <xf numFmtId="188" fontId="31" fillId="29" borderId="0" xfId="66" applyNumberFormat="1" applyFont="1" applyFill="1" applyBorder="1" applyAlignment="1" applyProtection="1">
      <alignment/>
      <protection locked="0"/>
    </xf>
    <xf numFmtId="1" fontId="31" fillId="29" borderId="0" xfId="66" applyNumberFormat="1" applyFont="1" applyFill="1" applyBorder="1" applyAlignment="1" applyProtection="1">
      <alignment/>
      <protection locked="0"/>
    </xf>
    <xf numFmtId="49" fontId="25" fillId="29" borderId="0" xfId="67" applyNumberFormat="1" applyFont="1" applyFill="1" applyBorder="1" applyAlignment="1" applyProtection="1">
      <alignment vertical="top"/>
      <protection locked="0"/>
    </xf>
    <xf numFmtId="0" fontId="25" fillId="29" borderId="0" xfId="66" applyFont="1" applyFill="1" applyProtection="1">
      <alignment/>
      <protection locked="0"/>
    </xf>
    <xf numFmtId="0" fontId="25" fillId="29" borderId="0" xfId="67" applyFont="1" applyFill="1" applyBorder="1" applyProtection="1">
      <alignment/>
      <protection locked="0"/>
    </xf>
    <xf numFmtId="0" fontId="25" fillId="29" borderId="0" xfId="67" applyFont="1" applyFill="1" applyBorder="1" applyAlignment="1" applyProtection="1">
      <alignment/>
      <protection locked="0"/>
    </xf>
    <xf numFmtId="0" fontId="25" fillId="29" borderId="23" xfId="67" applyFont="1" applyFill="1" applyBorder="1" applyAlignment="1" applyProtection="1">
      <alignment/>
      <protection locked="0"/>
    </xf>
    <xf numFmtId="0" fontId="31" fillId="29" borderId="23" xfId="66" applyFont="1" applyFill="1" applyBorder="1" applyAlignment="1" applyProtection="1">
      <alignment vertical="center"/>
      <protection locked="0"/>
    </xf>
    <xf numFmtId="0" fontId="25" fillId="29" borderId="0" xfId="66" applyFont="1" applyFill="1" applyAlignment="1" applyProtection="1">
      <alignment vertical="center"/>
      <protection locked="0"/>
    </xf>
    <xf numFmtId="0" fontId="25" fillId="29" borderId="0" xfId="66" applyFont="1" applyFill="1" applyAlignment="1" applyProtection="1">
      <alignment wrapText="1"/>
      <protection locked="0"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26" fillId="0" borderId="0" xfId="65" applyFont="1" applyFill="1" applyBorder="1" applyAlignment="1" applyProtection="1">
      <alignment/>
      <protection locked="0"/>
    </xf>
    <xf numFmtId="0" fontId="31" fillId="0" borderId="0" xfId="65" applyFont="1" applyFill="1" applyBorder="1" applyAlignment="1" applyProtection="1">
      <alignment wrapText="1"/>
      <protection locked="0"/>
    </xf>
    <xf numFmtId="0" fontId="23" fillId="0" borderId="17" xfId="0" applyFont="1" applyBorder="1" applyAlignment="1" applyProtection="1">
      <alignment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45" fillId="29" borderId="33" xfId="0" applyFont="1" applyFill="1" applyBorder="1" applyAlignment="1" applyProtection="1">
      <alignment horizontal="left" vertical="center" wrapText="1"/>
      <protection locked="0"/>
    </xf>
    <xf numFmtId="0" fontId="36" fillId="30" borderId="18" xfId="0" applyFont="1" applyFill="1" applyBorder="1" applyAlignment="1" applyProtection="1">
      <alignment horizontal="center" vertical="center"/>
      <protection/>
    </xf>
    <xf numFmtId="1" fontId="36" fillId="30" borderId="18" xfId="0" applyNumberFormat="1" applyFont="1" applyFill="1" applyBorder="1" applyAlignment="1" applyProtection="1">
      <alignment horizontal="center" vertical="center"/>
      <protection/>
    </xf>
    <xf numFmtId="188" fontId="36" fillId="30" borderId="18" xfId="0" applyNumberFormat="1" applyFont="1" applyFill="1" applyBorder="1" applyAlignment="1" applyProtection="1">
      <alignment horizontal="center" vertical="center"/>
      <protection/>
    </xf>
    <xf numFmtId="0" fontId="36" fillId="31" borderId="18" xfId="0" applyFont="1" applyFill="1" applyBorder="1" applyAlignment="1" applyProtection="1">
      <alignment horizontal="center" vertical="center"/>
      <protection/>
    </xf>
    <xf numFmtId="1" fontId="36" fillId="31" borderId="18" xfId="0" applyNumberFormat="1" applyFont="1" applyFill="1" applyBorder="1" applyAlignment="1" applyProtection="1">
      <alignment horizontal="center" vertical="center"/>
      <protection/>
    </xf>
    <xf numFmtId="0" fontId="23" fillId="29" borderId="20" xfId="0" applyFont="1" applyFill="1" applyBorder="1" applyAlignment="1" applyProtection="1">
      <alignment horizontal="center" vertical="center"/>
      <protection/>
    </xf>
    <xf numFmtId="0" fontId="23" fillId="29" borderId="21" xfId="0" applyFont="1" applyFill="1" applyBorder="1" applyAlignment="1" applyProtection="1">
      <alignment horizontal="center" vertical="center"/>
      <protection/>
    </xf>
    <xf numFmtId="0" fontId="23" fillId="29" borderId="22" xfId="0" applyFont="1" applyFill="1" applyBorder="1" applyAlignment="1" applyProtection="1">
      <alignment horizontal="center" vertical="center"/>
      <protection/>
    </xf>
    <xf numFmtId="1" fontId="45" fillId="0" borderId="31" xfId="0" applyNumberFormat="1" applyFont="1" applyFill="1" applyBorder="1" applyAlignment="1" applyProtection="1">
      <alignment horizontal="center" vertical="center"/>
      <protection/>
    </xf>
    <xf numFmtId="1" fontId="45" fillId="0" borderId="17" xfId="0" applyNumberFormat="1" applyFont="1" applyFill="1" applyBorder="1" applyAlignment="1" applyProtection="1">
      <alignment horizontal="center" vertical="center"/>
      <protection/>
    </xf>
    <xf numFmtId="1" fontId="45" fillId="0" borderId="20" xfId="0" applyNumberFormat="1" applyFont="1" applyFill="1" applyBorder="1" applyAlignment="1" applyProtection="1">
      <alignment horizontal="center" vertical="center"/>
      <protection/>
    </xf>
    <xf numFmtId="0" fontId="45" fillId="29" borderId="17" xfId="0" applyFont="1" applyFill="1" applyBorder="1" applyAlignment="1" applyProtection="1">
      <alignment horizontal="center" vertical="center"/>
      <protection locked="0"/>
    </xf>
    <xf numFmtId="0" fontId="45" fillId="29" borderId="32" xfId="0" applyFont="1" applyFill="1" applyBorder="1" applyAlignment="1" applyProtection="1">
      <alignment horizontal="center" vertical="center"/>
      <protection locked="0"/>
    </xf>
    <xf numFmtId="0" fontId="45" fillId="0" borderId="31" xfId="0" applyFont="1" applyFill="1" applyBorder="1" applyAlignment="1" applyProtection="1">
      <alignment horizontal="center" vertical="center"/>
      <protection/>
    </xf>
    <xf numFmtId="1" fontId="45" fillId="0" borderId="19" xfId="0" applyNumberFormat="1" applyFont="1" applyFill="1" applyBorder="1" applyAlignment="1" applyProtection="1">
      <alignment horizontal="center" vertical="center"/>
      <protection/>
    </xf>
    <xf numFmtId="0" fontId="45" fillId="29" borderId="31" xfId="0" applyFont="1" applyFill="1" applyBorder="1" applyAlignment="1" applyProtection="1">
      <alignment horizontal="center" vertical="center"/>
      <protection/>
    </xf>
    <xf numFmtId="0" fontId="45" fillId="29" borderId="31" xfId="66" applyFont="1" applyFill="1" applyBorder="1" applyAlignment="1" applyProtection="1">
      <alignment horizontal="center" vertical="center" wrapText="1"/>
      <protection/>
    </xf>
    <xf numFmtId="49" fontId="45" fillId="29" borderId="31" xfId="66" applyNumberFormat="1" applyFont="1" applyFill="1" applyBorder="1" applyAlignment="1" applyProtection="1">
      <alignment horizontal="center" vertical="center" wrapText="1"/>
      <protection/>
    </xf>
    <xf numFmtId="0" fontId="45" fillId="29" borderId="27" xfId="66" applyNumberFormat="1" applyFont="1" applyFill="1" applyBorder="1" applyAlignment="1" applyProtection="1">
      <alignment horizontal="center" vertical="center" wrapText="1"/>
      <protection/>
    </xf>
    <xf numFmtId="0" fontId="21" fillId="0" borderId="31" xfId="0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21" fillId="0" borderId="39" xfId="0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2" xfId="0" applyFont="1" applyFill="1" applyBorder="1" applyAlignment="1" applyProtection="1">
      <alignment horizontal="center" vertical="center"/>
      <protection/>
    </xf>
    <xf numFmtId="1" fontId="21" fillId="0" borderId="39" xfId="0" applyNumberFormat="1" applyFont="1" applyFill="1" applyBorder="1" applyAlignment="1" applyProtection="1">
      <alignment horizontal="center" vertical="center"/>
      <protection/>
    </xf>
    <xf numFmtId="0" fontId="21" fillId="0" borderId="43" xfId="0" applyFont="1" applyFill="1" applyBorder="1" applyAlignment="1" applyProtection="1">
      <alignment horizontal="center" vertical="center"/>
      <protection/>
    </xf>
    <xf numFmtId="1" fontId="21" fillId="0" borderId="43" xfId="0" applyNumberFormat="1" applyFont="1" applyFill="1" applyBorder="1" applyAlignment="1" applyProtection="1">
      <alignment horizontal="center" vertical="center"/>
      <protection/>
    </xf>
    <xf numFmtId="1" fontId="21" fillId="0" borderId="42" xfId="0" applyNumberFormat="1" applyFont="1" applyFill="1" applyBorder="1" applyAlignment="1" applyProtection="1">
      <alignment horizontal="center" vertical="center"/>
      <protection/>
    </xf>
    <xf numFmtId="1" fontId="42" fillId="32" borderId="18" xfId="0" applyNumberFormat="1" applyFont="1" applyFill="1" applyBorder="1" applyAlignment="1" applyProtection="1">
      <alignment horizontal="center" vertical="center"/>
      <protection/>
    </xf>
    <xf numFmtId="1" fontId="45" fillId="29" borderId="19" xfId="0" applyNumberFormat="1" applyFont="1" applyFill="1" applyBorder="1" applyAlignment="1" applyProtection="1">
      <alignment horizontal="center" vertical="center"/>
      <protection/>
    </xf>
    <xf numFmtId="1" fontId="45" fillId="29" borderId="31" xfId="0" applyNumberFormat="1" applyFont="1" applyFill="1" applyBorder="1" applyAlignment="1" applyProtection="1">
      <alignment horizontal="center" vertical="center"/>
      <protection locked="0"/>
    </xf>
    <xf numFmtId="1" fontId="45" fillId="29" borderId="17" xfId="0" applyNumberFormat="1" applyFont="1" applyFill="1" applyBorder="1" applyAlignment="1" applyProtection="1">
      <alignment horizontal="center" vertical="center"/>
      <protection locked="0"/>
    </xf>
    <xf numFmtId="1" fontId="45" fillId="29" borderId="19" xfId="0" applyNumberFormat="1" applyFont="1" applyFill="1" applyBorder="1" applyAlignment="1" applyProtection="1">
      <alignment horizontal="center" vertical="center"/>
      <protection locked="0"/>
    </xf>
    <xf numFmtId="1" fontId="45" fillId="29" borderId="44" xfId="0" applyNumberFormat="1" applyFont="1" applyFill="1" applyBorder="1" applyAlignment="1" applyProtection="1">
      <alignment horizontal="center" vertical="center"/>
      <protection locked="0"/>
    </xf>
    <xf numFmtId="1" fontId="45" fillId="29" borderId="32" xfId="0" applyNumberFormat="1" applyFont="1" applyFill="1" applyBorder="1" applyAlignment="1" applyProtection="1">
      <alignment horizontal="center" vertical="center"/>
      <protection locked="0"/>
    </xf>
    <xf numFmtId="1" fontId="45" fillId="29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34" xfId="65" applyFont="1" applyFill="1" applyBorder="1" applyAlignment="1" applyProtection="1">
      <alignment horizontal="center" vertical="center"/>
      <protection/>
    </xf>
    <xf numFmtId="0" fontId="23" fillId="0" borderId="31" xfId="66" applyFont="1" applyFill="1" applyBorder="1" applyAlignment="1" applyProtection="1">
      <alignment horizontal="center" vertical="center" wrapText="1"/>
      <protection/>
    </xf>
    <xf numFmtId="1" fontId="45" fillId="0" borderId="17" xfId="66" applyNumberFormat="1" applyFont="1" applyFill="1" applyBorder="1" applyAlignment="1" applyProtection="1">
      <alignment horizontal="center" vertical="center" wrapText="1"/>
      <protection/>
    </xf>
    <xf numFmtId="0" fontId="45" fillId="0" borderId="17" xfId="6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" fillId="0" borderId="0" xfId="65" applyFont="1" applyAlignment="1" applyProtection="1">
      <alignment vertical="top"/>
      <protection locked="0"/>
    </xf>
    <xf numFmtId="0" fontId="31" fillId="0" borderId="0" xfId="65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1" fillId="0" borderId="0" xfId="65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1" fillId="0" borderId="0" xfId="65" applyFont="1" applyBorder="1" applyAlignment="1" applyProtection="1">
      <alignment horizontal="center"/>
      <protection locked="0"/>
    </xf>
    <xf numFmtId="0" fontId="21" fillId="0" borderId="45" xfId="65" applyFont="1" applyFill="1" applyBorder="1" applyAlignment="1" applyProtection="1">
      <alignment horizontal="center" vertical="center"/>
      <protection locked="0"/>
    </xf>
    <xf numFmtId="0" fontId="28" fillId="0" borderId="14" xfId="65" applyFont="1" applyFill="1" applyBorder="1" applyAlignment="1" applyProtection="1">
      <alignment horizontal="center" vertical="center"/>
      <protection locked="0"/>
    </xf>
    <xf numFmtId="0" fontId="28" fillId="0" borderId="15" xfId="65" applyFont="1" applyFill="1" applyBorder="1" applyAlignment="1" applyProtection="1">
      <alignment horizontal="center" vertical="center"/>
      <protection locked="0"/>
    </xf>
    <xf numFmtId="0" fontId="28" fillId="0" borderId="16" xfId="65" applyFont="1" applyFill="1" applyBorder="1" applyAlignment="1" applyProtection="1">
      <alignment horizontal="center" vertical="center"/>
      <protection locked="0"/>
    </xf>
    <xf numFmtId="0" fontId="33" fillId="0" borderId="45" xfId="65" applyFont="1" applyFill="1" applyBorder="1" applyAlignment="1" applyProtection="1">
      <alignment horizontal="center" vertical="center"/>
      <protection locked="0"/>
    </xf>
    <xf numFmtId="0" fontId="28" fillId="0" borderId="26" xfId="65" applyFont="1" applyFill="1" applyBorder="1" applyAlignment="1" applyProtection="1">
      <alignment horizontal="center" vertical="center"/>
      <protection locked="0"/>
    </xf>
    <xf numFmtId="0" fontId="26" fillId="0" borderId="28" xfId="65" applyFont="1" applyFill="1" applyBorder="1" applyAlignment="1" applyProtection="1">
      <alignment horizontal="center" vertical="center"/>
      <protection locked="0"/>
    </xf>
    <xf numFmtId="0" fontId="26" fillId="0" borderId="29" xfId="65" applyFont="1" applyFill="1" applyBorder="1" applyAlignment="1" applyProtection="1">
      <alignment horizontal="center" vertical="center"/>
      <protection locked="0"/>
    </xf>
    <xf numFmtId="0" fontId="26" fillId="0" borderId="27" xfId="65" applyFont="1" applyFill="1" applyBorder="1" applyAlignment="1" applyProtection="1">
      <alignment horizontal="center" vertical="center"/>
      <protection locked="0"/>
    </xf>
    <xf numFmtId="0" fontId="26" fillId="0" borderId="45" xfId="65" applyFont="1" applyFill="1" applyBorder="1" applyAlignment="1" applyProtection="1">
      <alignment horizontal="center" vertical="center"/>
      <protection locked="0"/>
    </xf>
    <xf numFmtId="0" fontId="28" fillId="0" borderId="30" xfId="65" applyFont="1" applyFill="1" applyBorder="1" applyAlignment="1" applyProtection="1">
      <alignment horizontal="center" vertical="center"/>
      <protection locked="0"/>
    </xf>
    <xf numFmtId="0" fontId="26" fillId="0" borderId="17" xfId="65" applyFont="1" applyFill="1" applyBorder="1" applyAlignment="1" applyProtection="1">
      <alignment horizontal="center" vertical="center"/>
      <protection locked="0"/>
    </xf>
    <xf numFmtId="0" fontId="26" fillId="0" borderId="19" xfId="65" applyFont="1" applyFill="1" applyBorder="1" applyAlignment="1" applyProtection="1">
      <alignment horizontal="center" vertical="center"/>
      <protection locked="0"/>
    </xf>
    <xf numFmtId="0" fontId="26" fillId="0" borderId="31" xfId="65" applyFont="1" applyFill="1" applyBorder="1" applyAlignment="1" applyProtection="1">
      <alignment horizontal="center" vertical="center"/>
      <protection locked="0"/>
    </xf>
    <xf numFmtId="0" fontId="28" fillId="0" borderId="34" xfId="65" applyFont="1" applyFill="1" applyBorder="1" applyAlignment="1" applyProtection="1">
      <alignment horizontal="center" vertical="center"/>
      <protection locked="0"/>
    </xf>
    <xf numFmtId="0" fontId="26" fillId="0" borderId="15" xfId="65" applyFont="1" applyFill="1" applyBorder="1" applyAlignment="1" applyProtection="1">
      <alignment horizontal="center" vertical="center"/>
      <protection locked="0"/>
    </xf>
    <xf numFmtId="0" fontId="26" fillId="0" borderId="16" xfId="65" applyFont="1" applyFill="1" applyBorder="1" applyAlignment="1" applyProtection="1">
      <alignment horizontal="center" vertical="center"/>
      <protection locked="0"/>
    </xf>
    <xf numFmtId="0" fontId="26" fillId="0" borderId="16" xfId="65" applyFont="1" applyFill="1" applyBorder="1" applyAlignment="1" applyProtection="1">
      <alignment horizontal="center" vertical="center" wrapText="1"/>
      <protection locked="0"/>
    </xf>
    <xf numFmtId="0" fontId="26" fillId="0" borderId="14" xfId="65" applyFont="1" applyFill="1" applyBorder="1" applyAlignment="1" applyProtection="1">
      <alignment horizontal="center" vertical="center"/>
      <protection locked="0"/>
    </xf>
    <xf numFmtId="0" fontId="25" fillId="0" borderId="0" xfId="65" applyFont="1" applyFill="1" applyAlignment="1" applyProtection="1">
      <alignment horizontal="center" vertical="center"/>
      <protection locked="0"/>
    </xf>
    <xf numFmtId="0" fontId="1" fillId="0" borderId="0" xfId="65" applyAlignment="1" applyProtection="1">
      <alignment horizontal="center"/>
      <protection locked="0"/>
    </xf>
    <xf numFmtId="0" fontId="1" fillId="0" borderId="0" xfId="65" applyFill="1" applyAlignment="1" applyProtection="1">
      <alignment horizontal="center" vertic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3" fillId="29" borderId="21" xfId="0" applyNumberFormat="1" applyFont="1" applyFill="1" applyBorder="1" applyAlignment="1" applyProtection="1">
      <alignment horizontal="center" vertical="center"/>
      <protection locked="0"/>
    </xf>
    <xf numFmtId="0" fontId="23" fillId="29" borderId="22" xfId="0" applyNumberFormat="1" applyFont="1" applyFill="1" applyBorder="1" applyAlignment="1" applyProtection="1">
      <alignment horizontal="center" vertical="center"/>
      <protection locked="0"/>
    </xf>
    <xf numFmtId="0" fontId="23" fillId="29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190" fontId="45" fillId="29" borderId="38" xfId="0" applyNumberFormat="1" applyFont="1" applyFill="1" applyBorder="1" applyAlignment="1" applyProtection="1">
      <alignment horizontal="center" vertical="center"/>
      <protection locked="0"/>
    </xf>
    <xf numFmtId="0" fontId="36" fillId="0" borderId="46" xfId="66" applyFont="1" applyFill="1" applyBorder="1" applyAlignment="1" applyProtection="1">
      <alignment horizontal="right" vertical="center" wrapText="1"/>
      <protection locked="0"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1" fontId="35" fillId="0" borderId="46" xfId="0" applyNumberFormat="1" applyFont="1" applyFill="1" applyBorder="1" applyAlignment="1" applyProtection="1">
      <alignment horizontal="center" vertical="center"/>
      <protection locked="0"/>
    </xf>
    <xf numFmtId="188" fontId="35" fillId="0" borderId="46" xfId="0" applyNumberFormat="1" applyFont="1" applyFill="1" applyBorder="1" applyAlignment="1" applyProtection="1">
      <alignment horizontal="center" vertical="center"/>
      <protection locked="0"/>
    </xf>
    <xf numFmtId="1" fontId="35" fillId="0" borderId="47" xfId="0" applyNumberFormat="1" applyFont="1" applyFill="1" applyBorder="1" applyAlignment="1" applyProtection="1">
      <alignment horizontal="center" vertical="center"/>
      <protection locked="0"/>
    </xf>
    <xf numFmtId="188" fontId="23" fillId="0" borderId="47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1" fontId="35" fillId="0" borderId="0" xfId="0" applyNumberFormat="1" applyFont="1" applyBorder="1" applyAlignment="1" applyProtection="1">
      <alignment horizontal="center" vertical="center"/>
      <protection locked="0"/>
    </xf>
    <xf numFmtId="0" fontId="35" fillId="0" borderId="48" xfId="0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2" fillId="0" borderId="31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1" fontId="29" fillId="0" borderId="0" xfId="66" applyNumberFormat="1" applyFont="1" applyFill="1" applyBorder="1" applyAlignment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28" fillId="0" borderId="0" xfId="66" applyFont="1" applyFill="1" applyBorder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Fill="1" applyProtection="1">
      <alignment/>
      <protection locked="0"/>
    </xf>
    <xf numFmtId="1" fontId="23" fillId="0" borderId="17" xfId="66" applyNumberFormat="1" applyFont="1" applyFill="1" applyBorder="1" applyAlignment="1" applyProtection="1">
      <alignment horizontal="center" vertical="center" wrapText="1"/>
      <protection/>
    </xf>
    <xf numFmtId="0" fontId="23" fillId="29" borderId="23" xfId="0" applyFont="1" applyFill="1" applyBorder="1" applyAlignment="1" applyProtection="1">
      <alignment horizontal="center" vertical="center"/>
      <protection/>
    </xf>
    <xf numFmtId="0" fontId="23" fillId="29" borderId="24" xfId="0" applyFont="1" applyFill="1" applyBorder="1" applyAlignment="1" applyProtection="1">
      <alignment horizontal="center" vertical="center"/>
      <protection/>
    </xf>
    <xf numFmtId="0" fontId="23" fillId="29" borderId="33" xfId="0" applyFont="1" applyFill="1" applyBorder="1" applyAlignment="1" applyProtection="1">
      <alignment horizontal="center" vertical="center"/>
      <protection/>
    </xf>
    <xf numFmtId="0" fontId="23" fillId="26" borderId="17" xfId="0" applyFont="1" applyFill="1" applyBorder="1" applyAlignment="1" applyProtection="1">
      <alignment horizontal="center" vertical="center"/>
      <protection locked="0"/>
    </xf>
    <xf numFmtId="188" fontId="23" fillId="26" borderId="31" xfId="0" applyNumberFormat="1" applyFont="1" applyFill="1" applyBorder="1" applyAlignment="1" applyProtection="1">
      <alignment horizontal="center" vertical="center"/>
      <protection locked="0"/>
    </xf>
    <xf numFmtId="188" fontId="23" fillId="26" borderId="17" xfId="0" applyNumberFormat="1" applyFont="1" applyFill="1" applyBorder="1" applyAlignment="1" applyProtection="1">
      <alignment horizontal="center" vertical="center"/>
      <protection locked="0"/>
    </xf>
    <xf numFmtId="188" fontId="23" fillId="26" borderId="19" xfId="0" applyNumberFormat="1" applyFont="1" applyFill="1" applyBorder="1" applyAlignment="1" applyProtection="1">
      <alignment horizontal="center" vertical="center"/>
      <protection locked="0"/>
    </xf>
    <xf numFmtId="0" fontId="23" fillId="26" borderId="32" xfId="0" applyFont="1" applyFill="1" applyBorder="1" applyAlignment="1" applyProtection="1">
      <alignment horizontal="center" vertical="center"/>
      <protection locked="0"/>
    </xf>
    <xf numFmtId="188" fontId="23" fillId="26" borderId="44" xfId="0" applyNumberFormat="1" applyFont="1" applyFill="1" applyBorder="1" applyAlignment="1" applyProtection="1">
      <alignment horizontal="center" vertical="center"/>
      <protection locked="0"/>
    </xf>
    <xf numFmtId="188" fontId="23" fillId="26" borderId="32" xfId="0" applyNumberFormat="1" applyFont="1" applyFill="1" applyBorder="1" applyAlignment="1" applyProtection="1">
      <alignment horizontal="center" vertical="center"/>
      <protection locked="0"/>
    </xf>
    <xf numFmtId="188" fontId="23" fillId="26" borderId="33" xfId="0" applyNumberFormat="1" applyFont="1" applyFill="1" applyBorder="1" applyAlignment="1" applyProtection="1">
      <alignment horizontal="center" vertical="center"/>
      <protection locked="0"/>
    </xf>
    <xf numFmtId="0" fontId="45" fillId="26" borderId="19" xfId="0" applyFont="1" applyFill="1" applyBorder="1" applyAlignment="1" applyProtection="1">
      <alignment/>
      <protection locked="0"/>
    </xf>
    <xf numFmtId="188" fontId="23" fillId="29" borderId="17" xfId="0" applyNumberFormat="1" applyFont="1" applyFill="1" applyBorder="1" applyAlignment="1" applyProtection="1">
      <alignment horizontal="center" vertical="center"/>
      <protection/>
    </xf>
    <xf numFmtId="188" fontId="35" fillId="29" borderId="17" xfId="0" applyNumberFormat="1" applyFont="1" applyFill="1" applyBorder="1" applyAlignment="1" applyProtection="1">
      <alignment horizontal="center" vertical="center"/>
      <protection/>
    </xf>
    <xf numFmtId="188" fontId="23" fillId="29" borderId="31" xfId="0" applyNumberFormat="1" applyFont="1" applyFill="1" applyBorder="1" applyAlignment="1" applyProtection="1">
      <alignment horizontal="center" vertical="center"/>
      <protection locked="0"/>
    </xf>
    <xf numFmtId="188" fontId="23" fillId="29" borderId="17" xfId="0" applyNumberFormat="1" applyFont="1" applyFill="1" applyBorder="1" applyAlignment="1" applyProtection="1">
      <alignment horizontal="center" vertical="center"/>
      <protection locked="0"/>
    </xf>
    <xf numFmtId="0" fontId="25" fillId="33" borderId="0" xfId="66" applyFont="1" applyFill="1" applyAlignment="1" applyProtection="1">
      <alignment/>
      <protection locked="0"/>
    </xf>
    <xf numFmtId="0" fontId="25" fillId="33" borderId="0" xfId="66" applyFont="1" applyFill="1" applyBorder="1" applyAlignment="1" applyProtection="1">
      <alignment/>
      <protection locked="0"/>
    </xf>
    <xf numFmtId="0" fontId="31" fillId="33" borderId="23" xfId="66" applyFont="1" applyFill="1" applyBorder="1" applyAlignment="1" applyProtection="1">
      <alignment vertical="center"/>
      <protection locked="0"/>
    </xf>
    <xf numFmtId="0" fontId="25" fillId="33" borderId="0" xfId="66" applyFont="1" applyFill="1" applyAlignment="1" applyProtection="1">
      <alignment vertical="center"/>
      <protection locked="0"/>
    </xf>
    <xf numFmtId="0" fontId="25" fillId="33" borderId="0" xfId="66" applyFont="1" applyFill="1" applyProtection="1">
      <alignment/>
      <protection locked="0"/>
    </xf>
    <xf numFmtId="0" fontId="1" fillId="33" borderId="0" xfId="66" applyFont="1" applyFill="1" applyProtection="1">
      <alignment/>
      <protection locked="0"/>
    </xf>
    <xf numFmtId="0" fontId="25" fillId="33" borderId="0" xfId="66" applyFont="1" applyFill="1" applyAlignment="1" applyProtection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188" fontId="63" fillId="26" borderId="17" xfId="0" applyNumberFormat="1" applyFont="1" applyFill="1" applyBorder="1" applyAlignment="1" applyProtection="1">
      <alignment horizontal="center" vertical="center"/>
      <protection locked="0"/>
    </xf>
    <xf numFmtId="188" fontId="63" fillId="26" borderId="19" xfId="0" applyNumberFormat="1" applyFont="1" applyFill="1" applyBorder="1" applyAlignment="1" applyProtection="1">
      <alignment horizontal="center" vertical="center"/>
      <protection locked="0"/>
    </xf>
    <xf numFmtId="188" fontId="23" fillId="34" borderId="0" xfId="0" applyNumberFormat="1" applyFont="1" applyFill="1" applyAlignment="1" applyProtection="1">
      <alignment horizontal="center"/>
      <protection locked="0"/>
    </xf>
    <xf numFmtId="0" fontId="45" fillId="29" borderId="17" xfId="0" applyFont="1" applyFill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center" wrapText="1"/>
      <protection/>
    </xf>
    <xf numFmtId="0" fontId="23" fillId="29" borderId="21" xfId="0" applyNumberFormat="1" applyFont="1" applyFill="1" applyBorder="1" applyAlignment="1" applyProtection="1">
      <alignment horizontal="center" vertical="center"/>
      <protection/>
    </xf>
    <xf numFmtId="0" fontId="23" fillId="29" borderId="22" xfId="0" applyNumberFormat="1" applyFont="1" applyFill="1" applyBorder="1" applyAlignment="1" applyProtection="1">
      <alignment horizontal="center" vertical="center"/>
      <protection/>
    </xf>
    <xf numFmtId="0" fontId="23" fillId="29" borderId="20" xfId="0" applyNumberFormat="1" applyFont="1" applyFill="1" applyBorder="1" applyAlignment="1" applyProtection="1">
      <alignment horizontal="center" vertical="center"/>
      <protection/>
    </xf>
    <xf numFmtId="1" fontId="45" fillId="29" borderId="31" xfId="0" applyNumberFormat="1" applyFont="1" applyFill="1" applyBorder="1" applyAlignment="1" applyProtection="1">
      <alignment horizontal="center" vertical="center"/>
      <protection/>
    </xf>
    <xf numFmtId="1" fontId="45" fillId="29" borderId="17" xfId="0" applyNumberFormat="1" applyFont="1" applyFill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center"/>
      <protection/>
    </xf>
    <xf numFmtId="0" fontId="31" fillId="0" borderId="0" xfId="65" applyFont="1" applyAlignment="1" applyProtection="1">
      <alignment horizontal="left"/>
      <protection/>
    </xf>
    <xf numFmtId="0" fontId="42" fillId="0" borderId="0" xfId="0" applyFont="1" applyAlignment="1" applyProtection="1">
      <alignment horizontal="center" vertical="center"/>
      <protection locked="0"/>
    </xf>
    <xf numFmtId="0" fontId="26" fillId="29" borderId="21" xfId="65" applyFont="1" applyFill="1" applyBorder="1" applyAlignment="1" applyProtection="1">
      <alignment horizontal="left"/>
      <protection locked="0"/>
    </xf>
    <xf numFmtId="0" fontId="26" fillId="29" borderId="23" xfId="65" applyFont="1" applyFill="1" applyBorder="1" applyAlignment="1" applyProtection="1">
      <alignment horizontal="left"/>
      <protection locked="0"/>
    </xf>
    <xf numFmtId="0" fontId="21" fillId="0" borderId="27" xfId="65" applyFont="1" applyFill="1" applyBorder="1" applyAlignment="1" applyProtection="1">
      <alignment horizontal="center" vertical="center"/>
      <protection locked="0"/>
    </xf>
    <xf numFmtId="0" fontId="21" fillId="0" borderId="28" xfId="65" applyFont="1" applyFill="1" applyBorder="1" applyAlignment="1" applyProtection="1">
      <alignment horizontal="center" vertical="center"/>
      <protection locked="0"/>
    </xf>
    <xf numFmtId="0" fontId="21" fillId="0" borderId="29" xfId="65" applyFont="1" applyFill="1" applyBorder="1" applyAlignment="1" applyProtection="1">
      <alignment horizontal="center" vertical="center"/>
      <protection locked="0"/>
    </xf>
    <xf numFmtId="0" fontId="28" fillId="0" borderId="26" xfId="65" applyFont="1" applyFill="1" applyBorder="1" applyAlignment="1" applyProtection="1">
      <alignment horizontal="center" vertical="center" textRotation="90"/>
      <protection locked="0"/>
    </xf>
    <xf numFmtId="0" fontId="28" fillId="0" borderId="34" xfId="65" applyFont="1" applyFill="1" applyBorder="1" applyAlignment="1" applyProtection="1">
      <alignment horizontal="center" vertical="center" textRotation="90"/>
      <protection locked="0"/>
    </xf>
    <xf numFmtId="0" fontId="31" fillId="0" borderId="0" xfId="65" applyFont="1" applyAlignment="1" applyProtection="1">
      <alignment horizontal="left" wrapText="1"/>
      <protection/>
    </xf>
    <xf numFmtId="0" fontId="26" fillId="29" borderId="23" xfId="65" applyFont="1" applyFill="1" applyBorder="1" applyAlignment="1" applyProtection="1">
      <alignment horizontal="left" wrapText="1"/>
      <protection locked="0"/>
    </xf>
    <xf numFmtId="49" fontId="27" fillId="0" borderId="49" xfId="65" applyNumberFormat="1" applyFont="1" applyFill="1" applyBorder="1" applyAlignment="1" applyProtection="1">
      <alignment horizontal="center" vertical="center" wrapText="1"/>
      <protection/>
    </xf>
    <xf numFmtId="49" fontId="27" fillId="0" borderId="35" xfId="65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/>
      <protection locked="0"/>
    </xf>
    <xf numFmtId="0" fontId="43" fillId="0" borderId="0" xfId="65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28" fillId="0" borderId="26" xfId="65" applyFont="1" applyFill="1" applyBorder="1" applyAlignment="1" applyProtection="1">
      <alignment horizontal="center" vertical="center" textRotation="90"/>
      <protection/>
    </xf>
    <xf numFmtId="0" fontId="28" fillId="0" borderId="34" xfId="65" applyFont="1" applyFill="1" applyBorder="1" applyAlignment="1" applyProtection="1">
      <alignment horizontal="center" vertical="center" textRotation="90"/>
      <protection/>
    </xf>
    <xf numFmtId="49" fontId="27" fillId="0" borderId="50" xfId="65" applyNumberFormat="1" applyFont="1" applyFill="1" applyBorder="1" applyAlignment="1" applyProtection="1">
      <alignment horizontal="center" vertical="center" wrapText="1"/>
      <protection/>
    </xf>
    <xf numFmtId="49" fontId="27" fillId="0" borderId="51" xfId="65" applyNumberFormat="1" applyFont="1" applyFill="1" applyBorder="1" applyAlignment="1" applyProtection="1">
      <alignment horizontal="center" vertical="center" wrapText="1"/>
      <protection/>
    </xf>
    <xf numFmtId="0" fontId="21" fillId="0" borderId="0" xfId="65" applyFont="1" applyFill="1" applyAlignment="1" applyProtection="1">
      <alignment vertical="top" wrapText="1"/>
      <protection/>
    </xf>
    <xf numFmtId="0" fontId="21" fillId="0" borderId="0" xfId="65" applyFont="1" applyFill="1" applyAlignment="1" applyProtection="1">
      <alignment horizontal="left" vertical="top" wrapText="1"/>
      <protection/>
    </xf>
    <xf numFmtId="0" fontId="26" fillId="0" borderId="23" xfId="65" applyFont="1" applyFill="1" applyBorder="1" applyAlignment="1" applyProtection="1">
      <alignment horizontal="left"/>
      <protection/>
    </xf>
    <xf numFmtId="0" fontId="26" fillId="0" borderId="21" xfId="65" applyFont="1" applyFill="1" applyBorder="1" applyAlignment="1" applyProtection="1">
      <alignment horizontal="left"/>
      <protection locked="0"/>
    </xf>
    <xf numFmtId="49" fontId="27" fillId="0" borderId="52" xfId="65" applyNumberFormat="1" applyFont="1" applyFill="1" applyBorder="1" applyAlignment="1" applyProtection="1">
      <alignment horizontal="center" vertical="center" wrapText="1"/>
      <protection/>
    </xf>
    <xf numFmtId="49" fontId="27" fillId="0" borderId="36" xfId="65" applyNumberFormat="1" applyFont="1" applyFill="1" applyBorder="1" applyAlignment="1" applyProtection="1">
      <alignment horizontal="center" vertical="center" wrapText="1"/>
      <protection/>
    </xf>
    <xf numFmtId="1" fontId="2" fillId="0" borderId="38" xfId="0" applyNumberFormat="1" applyFont="1" applyFill="1" applyBorder="1" applyAlignment="1" applyProtection="1">
      <alignment horizontal="center" textRotation="90" wrapText="1"/>
      <protection/>
    </xf>
    <xf numFmtId="1" fontId="2" fillId="0" borderId="53" xfId="0" applyNumberFormat="1" applyFont="1" applyFill="1" applyBorder="1" applyAlignment="1" applyProtection="1">
      <alignment horizontal="center" textRotation="90" wrapText="1"/>
      <protection/>
    </xf>
    <xf numFmtId="1" fontId="2" fillId="0" borderId="35" xfId="0" applyNumberFormat="1" applyFont="1" applyFill="1" applyBorder="1" applyAlignment="1" applyProtection="1">
      <alignment horizontal="center" textRotation="90" wrapText="1"/>
      <protection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31" fillId="0" borderId="54" xfId="0" applyFont="1" applyFill="1" applyBorder="1" applyAlignment="1" applyProtection="1">
      <alignment horizontal="center" vertical="center"/>
      <protection locked="0"/>
    </xf>
    <xf numFmtId="0" fontId="31" fillId="0" borderId="55" xfId="0" applyFont="1" applyFill="1" applyBorder="1" applyAlignment="1" applyProtection="1">
      <alignment horizontal="center" vertical="center"/>
      <protection locked="0"/>
    </xf>
    <xf numFmtId="0" fontId="26" fillId="0" borderId="29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justify" textRotation="90"/>
      <protection/>
    </xf>
    <xf numFmtId="0" fontId="2" fillId="0" borderId="16" xfId="0" applyFont="1" applyFill="1" applyBorder="1" applyAlignment="1" applyProtection="1">
      <alignment horizontal="center" vertical="justify" textRotation="90"/>
      <protection/>
    </xf>
    <xf numFmtId="1" fontId="21" fillId="0" borderId="17" xfId="0" applyNumberFormat="1" applyFont="1" applyFill="1" applyBorder="1" applyAlignment="1" applyProtection="1">
      <alignment horizontal="center" textRotation="90" wrapText="1"/>
      <protection/>
    </xf>
    <xf numFmtId="1" fontId="21" fillId="0" borderId="15" xfId="0" applyNumberFormat="1" applyFont="1" applyFill="1" applyBorder="1" applyAlignment="1" applyProtection="1">
      <alignment horizontal="center" textRotation="90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1" fontId="21" fillId="0" borderId="17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15" xfId="0" applyNumberFormat="1" applyFont="1" applyFill="1" applyBorder="1" applyAlignment="1" applyProtection="1">
      <alignment horizontal="center" vertical="justify" textRotation="90" wrapText="1"/>
      <protection/>
    </xf>
    <xf numFmtId="0" fontId="2" fillId="0" borderId="31" xfId="0" applyFont="1" applyFill="1" applyBorder="1" applyAlignment="1" applyProtection="1">
      <alignment horizontal="center" textRotation="90"/>
      <protection/>
    </xf>
    <xf numFmtId="0" fontId="2" fillId="0" borderId="17" xfId="0" applyFont="1" applyFill="1" applyBorder="1" applyAlignment="1" applyProtection="1">
      <alignment horizontal="center" textRotation="90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15" xfId="0" applyFont="1" applyFill="1" applyBorder="1" applyAlignment="1" applyProtection="1">
      <alignment horizontal="center" textRotation="90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/>
      <protection/>
    </xf>
    <xf numFmtId="0" fontId="23" fillId="0" borderId="56" xfId="0" applyFont="1" applyFill="1" applyBorder="1" applyAlignment="1" applyProtection="1">
      <alignment horizontal="center" vertical="center"/>
      <protection/>
    </xf>
    <xf numFmtId="0" fontId="23" fillId="0" borderId="46" xfId="0" applyFont="1" applyFill="1" applyBorder="1" applyAlignment="1" applyProtection="1">
      <alignment horizontal="center" vertical="center"/>
      <protection/>
    </xf>
    <xf numFmtId="0" fontId="23" fillId="0" borderId="57" xfId="0" applyFont="1" applyFill="1" applyBorder="1" applyAlignment="1" applyProtection="1">
      <alignment horizontal="center" vertical="center"/>
      <protection/>
    </xf>
    <xf numFmtId="0" fontId="23" fillId="0" borderId="58" xfId="0" applyFont="1" applyFill="1" applyBorder="1" applyAlignment="1" applyProtection="1">
      <alignment horizontal="center" vertical="center"/>
      <protection/>
    </xf>
    <xf numFmtId="0" fontId="23" fillId="0" borderId="47" xfId="0" applyFont="1" applyFill="1" applyBorder="1" applyAlignment="1" applyProtection="1">
      <alignment horizontal="center" vertical="center"/>
      <protection/>
    </xf>
    <xf numFmtId="0" fontId="23" fillId="0" borderId="59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/>
      <protection/>
    </xf>
    <xf numFmtId="1" fontId="21" fillId="0" borderId="20" xfId="0" applyNumberFormat="1" applyFont="1" applyFill="1" applyBorder="1" applyAlignment="1" applyProtection="1">
      <alignment horizontal="center" wrapText="1"/>
      <protection/>
    </xf>
    <xf numFmtId="1" fontId="21" fillId="0" borderId="21" xfId="0" applyNumberFormat="1" applyFont="1" applyFill="1" applyBorder="1" applyAlignment="1" applyProtection="1">
      <alignment horizontal="center" wrapText="1"/>
      <protection/>
    </xf>
    <xf numFmtId="1" fontId="21" fillId="0" borderId="22" xfId="0" applyNumberFormat="1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horizontal="center" textRotation="90" wrapText="1"/>
      <protection/>
    </xf>
    <xf numFmtId="0" fontId="2" fillId="0" borderId="15" xfId="0" applyFont="1" applyFill="1" applyBorder="1" applyAlignment="1" applyProtection="1">
      <alignment horizontal="center" textRotation="90" wrapText="1"/>
      <protection/>
    </xf>
    <xf numFmtId="1" fontId="2" fillId="0" borderId="60" xfId="0" applyNumberFormat="1" applyFont="1" applyFill="1" applyBorder="1" applyAlignment="1" applyProtection="1">
      <alignment horizontal="center" textRotation="90" wrapText="1"/>
      <protection/>
    </xf>
    <xf numFmtId="1" fontId="2" fillId="0" borderId="61" xfId="0" applyNumberFormat="1" applyFont="1" applyFill="1" applyBorder="1" applyAlignment="1" applyProtection="1">
      <alignment horizontal="center" textRotation="90" wrapText="1"/>
      <protection/>
    </xf>
    <xf numFmtId="1" fontId="2" fillId="0" borderId="36" xfId="0" applyNumberFormat="1" applyFont="1" applyFill="1" applyBorder="1" applyAlignment="1" applyProtection="1">
      <alignment horizontal="center" textRotation="90" wrapText="1"/>
      <protection/>
    </xf>
    <xf numFmtId="0" fontId="36" fillId="28" borderId="62" xfId="0" applyFont="1" applyFill="1" applyBorder="1" applyAlignment="1" applyProtection="1">
      <alignment horizontal="right" vertical="center"/>
      <protection/>
    </xf>
    <xf numFmtId="0" fontId="36" fillId="28" borderId="63" xfId="0" applyFont="1" applyFill="1" applyBorder="1" applyAlignment="1" applyProtection="1">
      <alignment horizontal="right" vertical="center"/>
      <protection/>
    </xf>
    <xf numFmtId="0" fontId="42" fillId="30" borderId="64" xfId="0" applyFont="1" applyFill="1" applyBorder="1" applyAlignment="1" applyProtection="1">
      <alignment horizontal="center" vertical="center"/>
      <protection/>
    </xf>
    <xf numFmtId="0" fontId="42" fillId="30" borderId="65" xfId="0" applyFont="1" applyFill="1" applyBorder="1" applyAlignment="1" applyProtection="1">
      <alignment horizontal="center" vertical="center"/>
      <protection/>
    </xf>
    <xf numFmtId="0" fontId="42" fillId="30" borderId="66" xfId="0" applyFont="1" applyFill="1" applyBorder="1" applyAlignment="1" applyProtection="1">
      <alignment horizontal="center" vertical="center"/>
      <protection/>
    </xf>
    <xf numFmtId="0" fontId="42" fillId="0" borderId="64" xfId="0" applyFont="1" applyFill="1" applyBorder="1" applyAlignment="1" applyProtection="1">
      <alignment horizontal="center" vertical="center"/>
      <protection/>
    </xf>
    <xf numFmtId="0" fontId="42" fillId="0" borderId="65" xfId="0" applyFont="1" applyFill="1" applyBorder="1" applyAlignment="1" applyProtection="1">
      <alignment horizontal="center" vertical="center"/>
      <protection/>
    </xf>
    <xf numFmtId="0" fontId="42" fillId="0" borderId="66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47" xfId="0" applyFont="1" applyFill="1" applyBorder="1" applyAlignment="1" applyProtection="1">
      <alignment horizontal="center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/>
      <protection/>
    </xf>
    <xf numFmtId="0" fontId="42" fillId="31" borderId="58" xfId="0" applyFont="1" applyFill="1" applyBorder="1" applyAlignment="1" applyProtection="1">
      <alignment horizontal="center" vertical="center"/>
      <protection/>
    </xf>
    <xf numFmtId="0" fontId="42" fillId="31" borderId="47" xfId="0" applyFont="1" applyFill="1" applyBorder="1" applyAlignment="1" applyProtection="1">
      <alignment horizontal="center" vertical="center"/>
      <protection/>
    </xf>
    <xf numFmtId="0" fontId="42" fillId="31" borderId="59" xfId="0" applyFont="1" applyFill="1" applyBorder="1" applyAlignment="1" applyProtection="1">
      <alignment horizontal="center" vertical="center"/>
      <protection/>
    </xf>
    <xf numFmtId="0" fontId="35" fillId="28" borderId="54" xfId="0" applyNumberFormat="1" applyFont="1" applyFill="1" applyBorder="1" applyAlignment="1" applyProtection="1">
      <alignment horizontal="center" vertical="center"/>
      <protection/>
    </xf>
    <xf numFmtId="0" fontId="35" fillId="28" borderId="55" xfId="0" applyNumberFormat="1" applyFont="1" applyFill="1" applyBorder="1" applyAlignment="1" applyProtection="1">
      <alignment horizontal="center" vertical="center"/>
      <protection/>
    </xf>
    <xf numFmtId="0" fontId="35" fillId="28" borderId="13" xfId="0" applyNumberFormat="1" applyFont="1" applyFill="1" applyBorder="1" applyAlignment="1" applyProtection="1">
      <alignment horizontal="center" vertical="center"/>
      <protection/>
    </xf>
    <xf numFmtId="0" fontId="42" fillId="30" borderId="20" xfId="0" applyFont="1" applyFill="1" applyBorder="1" applyAlignment="1" applyProtection="1">
      <alignment horizontal="center" vertical="center"/>
      <protection/>
    </xf>
    <xf numFmtId="0" fontId="42" fillId="30" borderId="21" xfId="0" applyFont="1" applyFill="1" applyBorder="1" applyAlignment="1" applyProtection="1">
      <alignment horizontal="center" vertical="center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36" fillId="28" borderId="13" xfId="0" applyNumberFormat="1" applyFont="1" applyFill="1" applyBorder="1" applyAlignment="1" applyProtection="1">
      <alignment horizontal="center" vertical="center"/>
      <protection/>
    </xf>
    <xf numFmtId="0" fontId="36" fillId="28" borderId="54" xfId="0" applyNumberFormat="1" applyFont="1" applyFill="1" applyBorder="1" applyAlignment="1" applyProtection="1">
      <alignment horizontal="center" vertical="center"/>
      <protection/>
    </xf>
    <xf numFmtId="0" fontId="36" fillId="28" borderId="55" xfId="0" applyNumberFormat="1" applyFont="1" applyFill="1" applyBorder="1" applyAlignment="1" applyProtection="1">
      <alignment horizontal="center" vertical="center"/>
      <protection/>
    </xf>
    <xf numFmtId="0" fontId="23" fillId="0" borderId="44" xfId="66" applyFont="1" applyFill="1" applyBorder="1" applyAlignment="1" applyProtection="1">
      <alignment horizontal="center" vertical="center" wrapText="1"/>
      <protection/>
    </xf>
    <xf numFmtId="0" fontId="23" fillId="0" borderId="32" xfId="66" applyFont="1" applyFill="1" applyBorder="1" applyAlignment="1" applyProtection="1">
      <alignment horizontal="center" vertical="center" wrapText="1"/>
      <protection/>
    </xf>
    <xf numFmtId="0" fontId="23" fillId="0" borderId="33" xfId="66" applyFont="1" applyFill="1" applyBorder="1" applyAlignment="1" applyProtection="1">
      <alignment horizontal="center" vertical="center" wrapText="1"/>
      <protection/>
    </xf>
    <xf numFmtId="0" fontId="36" fillId="31" borderId="58" xfId="0" applyFont="1" applyFill="1" applyBorder="1" applyAlignment="1" applyProtection="1">
      <alignment horizontal="right" vertical="center"/>
      <protection/>
    </xf>
    <xf numFmtId="0" fontId="36" fillId="31" borderId="59" xfId="0" applyFont="1" applyFill="1" applyBorder="1" applyAlignment="1" applyProtection="1">
      <alignment horizontal="right" vertical="center"/>
      <protection/>
    </xf>
    <xf numFmtId="0" fontId="36" fillId="31" borderId="58" xfId="0" applyNumberFormat="1" applyFont="1" applyFill="1" applyBorder="1" applyAlignment="1" applyProtection="1">
      <alignment horizontal="center" vertical="center"/>
      <protection/>
    </xf>
    <xf numFmtId="0" fontId="36" fillId="31" borderId="47" xfId="0" applyNumberFormat="1" applyFont="1" applyFill="1" applyBorder="1" applyAlignment="1" applyProtection="1">
      <alignment horizontal="center" vertical="center"/>
      <protection/>
    </xf>
    <xf numFmtId="0" fontId="36" fillId="31" borderId="59" xfId="0" applyNumberFormat="1" applyFont="1" applyFill="1" applyBorder="1" applyAlignment="1" applyProtection="1">
      <alignment horizontal="center" vertical="center"/>
      <protection/>
    </xf>
    <xf numFmtId="0" fontId="42" fillId="31" borderId="64" xfId="0" applyFont="1" applyFill="1" applyBorder="1" applyAlignment="1" applyProtection="1">
      <alignment horizontal="center" vertical="center"/>
      <protection/>
    </xf>
    <xf numFmtId="0" fontId="42" fillId="31" borderId="65" xfId="0" applyFont="1" applyFill="1" applyBorder="1" applyAlignment="1" applyProtection="1">
      <alignment horizontal="center" vertical="center"/>
      <protection/>
    </xf>
    <xf numFmtId="0" fontId="42" fillId="31" borderId="66" xfId="0" applyFont="1" applyFill="1" applyBorder="1" applyAlignment="1" applyProtection="1">
      <alignment horizontal="center" vertical="center"/>
      <protection/>
    </xf>
    <xf numFmtId="0" fontId="36" fillId="28" borderId="62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right" vertical="center"/>
      <protection locked="0"/>
    </xf>
    <xf numFmtId="0" fontId="42" fillId="30" borderId="58" xfId="66" applyFont="1" applyFill="1" applyBorder="1" applyAlignment="1" applyProtection="1">
      <alignment horizontal="center" vertical="center" wrapText="1"/>
      <protection/>
    </xf>
    <xf numFmtId="0" fontId="42" fillId="30" borderId="47" xfId="66" applyFont="1" applyFill="1" applyBorder="1" applyAlignment="1" applyProtection="1">
      <alignment horizontal="center" vertical="center" wrapText="1"/>
      <protection/>
    </xf>
    <xf numFmtId="0" fontId="42" fillId="30" borderId="59" xfId="66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textRotation="90"/>
      <protection/>
    </xf>
    <xf numFmtId="0" fontId="21" fillId="0" borderId="31" xfId="0" applyFont="1" applyFill="1" applyBorder="1" applyAlignment="1" applyProtection="1">
      <alignment horizontal="center" vertical="center" textRotation="90"/>
      <protection/>
    </xf>
    <xf numFmtId="0" fontId="21" fillId="0" borderId="14" xfId="0" applyFont="1" applyFill="1" applyBorder="1" applyAlignment="1" applyProtection="1">
      <alignment horizontal="center" vertical="center" textRotation="90"/>
      <protection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42" fillId="30" borderId="58" xfId="0" applyFont="1" applyFill="1" applyBorder="1" applyAlignment="1" applyProtection="1">
      <alignment horizontal="center" vertical="center"/>
      <protection/>
    </xf>
    <xf numFmtId="0" fontId="42" fillId="30" borderId="47" xfId="0" applyFont="1" applyFill="1" applyBorder="1" applyAlignment="1" applyProtection="1">
      <alignment horizontal="center" vertical="center"/>
      <protection/>
    </xf>
    <xf numFmtId="0" fontId="42" fillId="30" borderId="59" xfId="0" applyFont="1" applyFill="1" applyBorder="1" applyAlignment="1" applyProtection="1">
      <alignment horizontal="center" vertical="center"/>
      <protection/>
    </xf>
    <xf numFmtId="1" fontId="2" fillId="0" borderId="31" xfId="0" applyNumberFormat="1" applyFont="1" applyFill="1" applyBorder="1" applyAlignment="1" applyProtection="1">
      <alignment horizontal="center" textRotation="90" wrapText="1"/>
      <protection/>
    </xf>
    <xf numFmtId="1" fontId="2" fillId="0" borderId="14" xfId="0" applyNumberFormat="1" applyFont="1" applyFill="1" applyBorder="1" applyAlignment="1" applyProtection="1">
      <alignment horizontal="center" textRotation="90" wrapText="1"/>
      <protection/>
    </xf>
    <xf numFmtId="0" fontId="21" fillId="0" borderId="19" xfId="0" applyFont="1" applyFill="1" applyBorder="1" applyAlignment="1" applyProtection="1">
      <alignment horizontal="center"/>
      <protection/>
    </xf>
    <xf numFmtId="1" fontId="35" fillId="0" borderId="58" xfId="0" applyNumberFormat="1" applyFont="1" applyBorder="1" applyAlignment="1" applyProtection="1">
      <alignment horizontal="right" vertical="center"/>
      <protection/>
    </xf>
    <xf numFmtId="1" fontId="35" fillId="0" borderId="47" xfId="0" applyNumberFormat="1" applyFont="1" applyBorder="1" applyAlignment="1" applyProtection="1">
      <alignment horizontal="right" vertical="center"/>
      <protection/>
    </xf>
    <xf numFmtId="1" fontId="35" fillId="0" borderId="59" xfId="0" applyNumberFormat="1" applyFont="1" applyBorder="1" applyAlignment="1" applyProtection="1">
      <alignment horizontal="right" vertical="center"/>
      <protection/>
    </xf>
    <xf numFmtId="0" fontId="42" fillId="0" borderId="18" xfId="66" applyFont="1" applyFill="1" applyBorder="1" applyAlignment="1" applyProtection="1">
      <alignment horizontal="right" vertical="center" wrapText="1"/>
      <protection/>
    </xf>
    <xf numFmtId="0" fontId="42" fillId="0" borderId="58" xfId="0" applyFont="1" applyFill="1" applyBorder="1" applyAlignment="1" applyProtection="1">
      <alignment horizontal="center" vertical="center"/>
      <protection/>
    </xf>
    <xf numFmtId="0" fontId="42" fillId="0" borderId="47" xfId="0" applyFont="1" applyFill="1" applyBorder="1" applyAlignment="1" applyProtection="1">
      <alignment horizontal="center" vertical="center"/>
      <protection/>
    </xf>
    <xf numFmtId="0" fontId="42" fillId="0" borderId="59" xfId="0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 locked="0"/>
    </xf>
    <xf numFmtId="1" fontId="35" fillId="0" borderId="67" xfId="0" applyNumberFormat="1" applyFont="1" applyBorder="1" applyAlignment="1" applyProtection="1">
      <alignment horizontal="center" vertical="center" textRotation="90"/>
      <protection/>
    </xf>
    <xf numFmtId="1" fontId="35" fillId="0" borderId="68" xfId="0" applyNumberFormat="1" applyFont="1" applyBorder="1" applyAlignment="1" applyProtection="1">
      <alignment horizontal="center" vertical="center" textRotation="90"/>
      <protection/>
    </xf>
    <xf numFmtId="1" fontId="35" fillId="0" borderId="69" xfId="0" applyNumberFormat="1" applyFont="1" applyBorder="1" applyAlignment="1" applyProtection="1">
      <alignment horizontal="center" vertical="center" textRotation="90"/>
      <protection/>
    </xf>
    <xf numFmtId="1" fontId="42" fillId="32" borderId="58" xfId="0" applyNumberFormat="1" applyFont="1" applyFill="1" applyBorder="1" applyAlignment="1" applyProtection="1">
      <alignment horizontal="left" vertical="center"/>
      <protection/>
    </xf>
    <xf numFmtId="1" fontId="42" fillId="32" borderId="47" xfId="0" applyNumberFormat="1" applyFont="1" applyFill="1" applyBorder="1" applyAlignment="1" applyProtection="1">
      <alignment horizontal="left" vertical="center"/>
      <protection/>
    </xf>
    <xf numFmtId="1" fontId="42" fillId="32" borderId="59" xfId="0" applyNumberFormat="1" applyFont="1" applyFill="1" applyBorder="1" applyAlignment="1" applyProtection="1">
      <alignment horizontal="left" vertical="center"/>
      <protection/>
    </xf>
    <xf numFmtId="0" fontId="36" fillId="30" borderId="18" xfId="0" applyNumberFormat="1" applyFont="1" applyFill="1" applyBorder="1" applyAlignment="1" applyProtection="1">
      <alignment horizontal="center" vertical="center"/>
      <protection/>
    </xf>
    <xf numFmtId="0" fontId="36" fillId="30" borderId="58" xfId="0" applyFont="1" applyFill="1" applyBorder="1" applyAlignment="1" applyProtection="1">
      <alignment horizontal="right" vertical="center"/>
      <protection/>
    </xf>
    <xf numFmtId="0" fontId="36" fillId="30" borderId="59" xfId="0" applyFont="1" applyFill="1" applyBorder="1" applyAlignment="1" applyProtection="1">
      <alignment horizontal="right" vertical="center"/>
      <protection/>
    </xf>
    <xf numFmtId="0" fontId="2" fillId="0" borderId="37" xfId="67" applyFont="1" applyFill="1" applyBorder="1" applyAlignment="1" applyProtection="1">
      <alignment horizontal="left" vertical="top"/>
      <protection/>
    </xf>
    <xf numFmtId="0" fontId="30" fillId="0" borderId="27" xfId="66" applyFont="1" applyFill="1" applyBorder="1" applyAlignment="1" applyProtection="1">
      <alignment horizontal="center" vertical="center" wrapText="1"/>
      <protection/>
    </xf>
    <xf numFmtId="0" fontId="30" fillId="0" borderId="31" xfId="66" applyFont="1" applyFill="1" applyBorder="1" applyAlignment="1" applyProtection="1">
      <alignment horizontal="center" vertical="center" wrapText="1"/>
      <protection/>
    </xf>
    <xf numFmtId="0" fontId="22" fillId="0" borderId="28" xfId="66" applyFont="1" applyFill="1" applyBorder="1" applyAlignment="1" applyProtection="1">
      <alignment horizontal="center" vertical="center" wrapText="1"/>
      <protection/>
    </xf>
    <xf numFmtId="0" fontId="22" fillId="0" borderId="17" xfId="66" applyFont="1" applyFill="1" applyBorder="1" applyAlignment="1" applyProtection="1">
      <alignment horizontal="center" vertical="center" wrapText="1"/>
      <protection/>
    </xf>
    <xf numFmtId="1" fontId="22" fillId="0" borderId="28" xfId="66" applyNumberFormat="1" applyFont="1" applyFill="1" applyBorder="1" applyAlignment="1" applyProtection="1">
      <alignment horizontal="center" vertical="center" textRotation="90" wrapText="1"/>
      <protection/>
    </xf>
    <xf numFmtId="1" fontId="22" fillId="0" borderId="17" xfId="66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29" xfId="66" applyFont="1" applyFill="1" applyBorder="1" applyAlignment="1" applyProtection="1">
      <alignment horizontal="center" vertical="center" wrapText="1"/>
      <protection/>
    </xf>
    <xf numFmtId="0" fontId="30" fillId="0" borderId="27" xfId="66" applyFont="1" applyBorder="1" applyAlignment="1" applyProtection="1">
      <alignment horizontal="center" vertical="center" wrapText="1"/>
      <protection/>
    </xf>
    <xf numFmtId="0" fontId="30" fillId="0" borderId="28" xfId="66" applyFont="1" applyBorder="1" applyAlignment="1" applyProtection="1">
      <alignment horizontal="center" vertical="center" wrapText="1"/>
      <protection/>
    </xf>
    <xf numFmtId="0" fontId="30" fillId="0" borderId="31" xfId="66" applyFont="1" applyBorder="1" applyAlignment="1" applyProtection="1">
      <alignment horizontal="center" vertical="center" wrapText="1"/>
      <protection/>
    </xf>
    <xf numFmtId="0" fontId="30" fillId="0" borderId="17" xfId="66" applyFont="1" applyBorder="1" applyAlignment="1" applyProtection="1">
      <alignment horizontal="center" vertical="center" wrapText="1"/>
      <protection/>
    </xf>
    <xf numFmtId="0" fontId="30" fillId="0" borderId="70" xfId="66" applyFont="1" applyBorder="1" applyAlignment="1" applyProtection="1">
      <alignment horizontal="center" vertical="center" wrapText="1"/>
      <protection/>
    </xf>
    <xf numFmtId="0" fontId="30" fillId="0" borderId="46" xfId="66" applyFont="1" applyBorder="1" applyAlignment="1" applyProtection="1">
      <alignment horizontal="center" vertical="center" wrapText="1"/>
      <protection/>
    </xf>
    <xf numFmtId="0" fontId="30" fillId="0" borderId="71" xfId="66" applyFont="1" applyBorder="1" applyAlignment="1" applyProtection="1">
      <alignment horizontal="center" vertical="center" wrapText="1"/>
      <protection/>
    </xf>
    <xf numFmtId="0" fontId="30" fillId="0" borderId="72" xfId="66" applyFont="1" applyBorder="1" applyAlignment="1" applyProtection="1">
      <alignment horizontal="center" vertical="center" wrapText="1"/>
      <protection/>
    </xf>
    <xf numFmtId="0" fontId="30" fillId="0" borderId="0" xfId="66" applyFont="1" applyBorder="1" applyAlignment="1" applyProtection="1">
      <alignment horizontal="center" vertical="center" wrapText="1"/>
      <protection/>
    </xf>
    <xf numFmtId="0" fontId="30" fillId="0" borderId="73" xfId="66" applyFont="1" applyBorder="1" applyAlignment="1" applyProtection="1">
      <alignment horizontal="center" vertical="center" wrapText="1"/>
      <protection/>
    </xf>
    <xf numFmtId="0" fontId="30" fillId="0" borderId="25" xfId="66" applyFont="1" applyBorder="1" applyAlignment="1" applyProtection="1">
      <alignment horizontal="center" vertical="center" wrapText="1"/>
      <protection/>
    </xf>
    <xf numFmtId="0" fontId="30" fillId="0" borderId="23" xfId="66" applyFont="1" applyBorder="1" applyAlignment="1" applyProtection="1">
      <alignment horizontal="center" vertical="center" wrapText="1"/>
      <protection/>
    </xf>
    <xf numFmtId="0" fontId="30" fillId="0" borderId="24" xfId="66" applyFont="1" applyBorder="1" applyAlignment="1" applyProtection="1">
      <alignment horizontal="center" vertical="center" wrapText="1"/>
      <protection/>
    </xf>
    <xf numFmtId="0" fontId="45" fillId="29" borderId="74" xfId="66" applyFont="1" applyFill="1" applyBorder="1" applyAlignment="1" applyProtection="1">
      <alignment horizontal="center" vertical="center" wrapText="1"/>
      <protection locked="0"/>
    </xf>
    <xf numFmtId="0" fontId="45" fillId="29" borderId="75" xfId="66" applyFont="1" applyFill="1" applyBorder="1" applyAlignment="1" applyProtection="1">
      <alignment horizontal="center" vertical="center" wrapText="1"/>
      <protection locked="0"/>
    </xf>
    <xf numFmtId="0" fontId="45" fillId="29" borderId="45" xfId="66" applyFont="1" applyFill="1" applyBorder="1" applyAlignment="1" applyProtection="1">
      <alignment horizontal="center" vertical="center" wrapText="1"/>
      <protection locked="0"/>
    </xf>
    <xf numFmtId="0" fontId="45" fillId="29" borderId="73" xfId="66" applyFont="1" applyFill="1" applyBorder="1" applyAlignment="1" applyProtection="1">
      <alignment horizontal="center" vertical="center" wrapText="1"/>
      <protection locked="0"/>
    </xf>
    <xf numFmtId="1" fontId="35" fillId="0" borderId="17" xfId="66" applyNumberFormat="1" applyFont="1" applyFill="1" applyBorder="1" applyAlignment="1" applyProtection="1">
      <alignment horizontal="center" vertical="center" wrapText="1"/>
      <protection/>
    </xf>
    <xf numFmtId="1" fontId="35" fillId="0" borderId="20" xfId="66" applyNumberFormat="1" applyFont="1" applyFill="1" applyBorder="1" applyAlignment="1" applyProtection="1">
      <alignment horizontal="center" vertical="center" wrapText="1"/>
      <protection/>
    </xf>
    <xf numFmtId="1" fontId="35" fillId="0" borderId="19" xfId="66" applyNumberFormat="1" applyFont="1" applyFill="1" applyBorder="1" applyAlignment="1" applyProtection="1">
      <alignment horizontal="center" vertical="center" wrapText="1"/>
      <protection/>
    </xf>
    <xf numFmtId="0" fontId="30" fillId="0" borderId="57" xfId="66" applyFont="1" applyBorder="1" applyAlignment="1" applyProtection="1">
      <alignment horizontal="center" vertical="center" wrapText="1"/>
      <protection/>
    </xf>
    <xf numFmtId="0" fontId="30" fillId="0" borderId="48" xfId="66" applyFont="1" applyBorder="1" applyAlignment="1" applyProtection="1">
      <alignment horizontal="center" vertical="center" wrapText="1"/>
      <protection/>
    </xf>
    <xf numFmtId="0" fontId="30" fillId="0" borderId="76" xfId="66" applyFont="1" applyBorder="1" applyAlignment="1" applyProtection="1">
      <alignment horizontal="center" vertical="center" wrapText="1"/>
      <protection/>
    </xf>
    <xf numFmtId="1" fontId="22" fillId="0" borderId="17" xfId="66" applyNumberFormat="1" applyFont="1" applyFill="1" applyBorder="1" applyAlignment="1" applyProtection="1">
      <alignment horizontal="center" vertical="center" wrapText="1"/>
      <protection/>
    </xf>
    <xf numFmtId="1" fontId="22" fillId="0" borderId="19" xfId="66" applyNumberFormat="1" applyFont="1" applyFill="1" applyBorder="1" applyAlignment="1" applyProtection="1">
      <alignment horizontal="center" vertical="center" wrapText="1"/>
      <protection/>
    </xf>
    <xf numFmtId="0" fontId="25" fillId="29" borderId="77" xfId="66" applyFont="1" applyFill="1" applyBorder="1" applyAlignment="1" applyProtection="1">
      <alignment horizontal="center" vertical="center" wrapText="1"/>
      <protection locked="0"/>
    </xf>
    <xf numFmtId="0" fontId="25" fillId="29" borderId="78" xfId="66" applyFont="1" applyFill="1" applyBorder="1" applyAlignment="1" applyProtection="1">
      <alignment horizontal="center" vertical="center" wrapText="1"/>
      <protection locked="0"/>
    </xf>
    <xf numFmtId="0" fontId="25" fillId="29" borderId="75" xfId="66" applyFont="1" applyFill="1" applyBorder="1" applyAlignment="1" applyProtection="1">
      <alignment horizontal="center" vertical="center" wrapText="1"/>
      <protection locked="0"/>
    </xf>
    <xf numFmtId="0" fontId="25" fillId="29" borderId="72" xfId="66" applyFont="1" applyFill="1" applyBorder="1" applyAlignment="1" applyProtection="1">
      <alignment horizontal="center" vertical="center" wrapText="1"/>
      <protection locked="0"/>
    </xf>
    <xf numFmtId="0" fontId="25" fillId="29" borderId="0" xfId="66" applyFont="1" applyFill="1" applyBorder="1" applyAlignment="1" applyProtection="1">
      <alignment horizontal="center" vertical="center" wrapText="1"/>
      <protection locked="0"/>
    </xf>
    <xf numFmtId="0" fontId="25" fillId="29" borderId="73" xfId="66" applyFont="1" applyFill="1" applyBorder="1" applyAlignment="1" applyProtection="1">
      <alignment horizontal="center" vertical="center" wrapText="1"/>
      <protection locked="0"/>
    </xf>
    <xf numFmtId="0" fontId="25" fillId="29" borderId="79" xfId="66" applyFont="1" applyFill="1" applyBorder="1" applyAlignment="1" applyProtection="1">
      <alignment horizontal="center" vertical="center" wrapText="1"/>
      <protection locked="0"/>
    </xf>
    <xf numFmtId="0" fontId="25" fillId="29" borderId="48" xfId="66" applyFont="1" applyFill="1" applyBorder="1" applyAlignment="1" applyProtection="1">
      <alignment horizontal="center" vertical="center" wrapText="1"/>
      <protection locked="0"/>
    </xf>
    <xf numFmtId="1" fontId="45" fillId="0" borderId="17" xfId="66" applyNumberFormat="1" applyFont="1" applyFill="1" applyBorder="1" applyAlignment="1" applyProtection="1">
      <alignment horizontal="center" vertical="center" wrapText="1"/>
      <protection/>
    </xf>
    <xf numFmtId="1" fontId="45" fillId="0" borderId="19" xfId="66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0" fontId="23" fillId="0" borderId="31" xfId="66" applyFont="1" applyFill="1" applyBorder="1" applyAlignment="1" applyProtection="1">
      <alignment horizontal="center" vertical="center" wrapText="1"/>
      <protection/>
    </xf>
    <xf numFmtId="0" fontId="23" fillId="0" borderId="17" xfId="66" applyFont="1" applyFill="1" applyBorder="1" applyAlignment="1" applyProtection="1">
      <alignment horizontal="center" vertical="center" wrapText="1"/>
      <protection/>
    </xf>
    <xf numFmtId="0" fontId="35" fillId="0" borderId="17" xfId="66" applyFont="1" applyFill="1" applyBorder="1" applyAlignment="1" applyProtection="1">
      <alignment horizontal="center" vertical="center"/>
      <protection/>
    </xf>
    <xf numFmtId="0" fontId="35" fillId="0" borderId="20" xfId="66" applyFont="1" applyFill="1" applyBorder="1" applyAlignment="1" applyProtection="1">
      <alignment horizontal="center" vertical="center"/>
      <protection/>
    </xf>
    <xf numFmtId="0" fontId="35" fillId="0" borderId="19" xfId="66" applyFont="1" applyFill="1" applyBorder="1" applyAlignment="1" applyProtection="1">
      <alignment horizontal="center" vertical="center"/>
      <protection/>
    </xf>
    <xf numFmtId="0" fontId="29" fillId="0" borderId="37" xfId="66" applyFont="1" applyFill="1" applyBorder="1" applyAlignment="1" applyProtection="1">
      <alignment horizontal="left" vertical="center"/>
      <protection/>
    </xf>
    <xf numFmtId="0" fontId="23" fillId="0" borderId="27" xfId="66" applyFont="1" applyFill="1" applyBorder="1" applyAlignment="1" applyProtection="1">
      <alignment horizontal="center" vertical="center" wrapText="1"/>
      <protection/>
    </xf>
    <xf numFmtId="0" fontId="23" fillId="0" borderId="28" xfId="66" applyFont="1" applyFill="1" applyBorder="1" applyAlignment="1" applyProtection="1">
      <alignment horizontal="center" vertical="center" wrapText="1"/>
      <protection/>
    </xf>
    <xf numFmtId="49" fontId="23" fillId="0" borderId="28" xfId="66" applyNumberFormat="1" applyFont="1" applyFill="1" applyBorder="1" applyAlignment="1" applyProtection="1">
      <alignment horizontal="center" vertical="center" wrapText="1"/>
      <protection/>
    </xf>
    <xf numFmtId="49" fontId="23" fillId="0" borderId="80" xfId="66" applyNumberFormat="1" applyFont="1" applyFill="1" applyBorder="1" applyAlignment="1" applyProtection="1">
      <alignment horizontal="center" vertical="center" wrapText="1"/>
      <protection/>
    </xf>
    <xf numFmtId="49" fontId="23" fillId="0" borderId="29" xfId="66" applyNumberFormat="1" applyFont="1" applyFill="1" applyBorder="1" applyAlignment="1" applyProtection="1">
      <alignment horizontal="center" vertical="center" wrapText="1"/>
      <protection/>
    </xf>
    <xf numFmtId="0" fontId="25" fillId="29" borderId="0" xfId="66" applyFont="1" applyFill="1" applyAlignment="1" applyProtection="1">
      <alignment horizontal="center"/>
      <protection locked="0"/>
    </xf>
    <xf numFmtId="0" fontId="23" fillId="0" borderId="81" xfId="66" applyFont="1" applyFill="1" applyBorder="1" applyAlignment="1" applyProtection="1">
      <alignment horizontal="center" vertical="center" wrapText="1"/>
      <protection/>
    </xf>
    <xf numFmtId="0" fontId="23" fillId="0" borderId="21" xfId="66" applyFont="1" applyFill="1" applyBorder="1" applyAlignment="1" applyProtection="1">
      <alignment horizontal="center" vertical="center" wrapText="1"/>
      <protection/>
    </xf>
    <xf numFmtId="0" fontId="23" fillId="0" borderId="22" xfId="66" applyFont="1" applyFill="1" applyBorder="1" applyAlignment="1" applyProtection="1">
      <alignment horizontal="center" vertical="center" wrapText="1"/>
      <protection/>
    </xf>
    <xf numFmtId="0" fontId="23" fillId="0" borderId="14" xfId="66" applyFont="1" applyFill="1" applyBorder="1" applyAlignment="1" applyProtection="1">
      <alignment horizontal="center" vertical="center" wrapText="1"/>
      <protection/>
    </xf>
    <xf numFmtId="0" fontId="23" fillId="0" borderId="15" xfId="66" applyFont="1" applyFill="1" applyBorder="1" applyAlignment="1" applyProtection="1">
      <alignment horizontal="center" vertical="center" wrapText="1"/>
      <protection/>
    </xf>
    <xf numFmtId="0" fontId="35" fillId="0" borderId="15" xfId="66" applyFont="1" applyFill="1" applyBorder="1" applyAlignment="1" applyProtection="1">
      <alignment horizontal="center" vertical="center"/>
      <protection/>
    </xf>
    <xf numFmtId="0" fontId="35" fillId="0" borderId="13" xfId="66" applyFont="1" applyFill="1" applyBorder="1" applyAlignment="1" applyProtection="1">
      <alignment horizontal="center" vertical="center"/>
      <protection/>
    </xf>
    <xf numFmtId="0" fontId="35" fillId="0" borderId="16" xfId="66" applyFont="1" applyFill="1" applyBorder="1" applyAlignment="1" applyProtection="1">
      <alignment horizontal="center" vertical="center"/>
      <protection/>
    </xf>
    <xf numFmtId="1" fontId="45" fillId="0" borderId="20" xfId="66" applyNumberFormat="1" applyFont="1" applyFill="1" applyBorder="1" applyAlignment="1" applyProtection="1">
      <alignment horizontal="center" vertical="center" wrapText="1"/>
      <protection/>
    </xf>
    <xf numFmtId="1" fontId="45" fillId="0" borderId="82" xfId="66" applyNumberFormat="1" applyFont="1" applyFill="1" applyBorder="1" applyAlignment="1" applyProtection="1">
      <alignment horizontal="center" vertical="center" wrapText="1"/>
      <protection/>
    </xf>
    <xf numFmtId="49" fontId="25" fillId="29" borderId="0" xfId="67" applyNumberFormat="1" applyFont="1" applyFill="1" applyBorder="1" applyAlignment="1" applyProtection="1">
      <alignment horizontal="center" vertical="top" wrapText="1"/>
      <protection locked="0"/>
    </xf>
    <xf numFmtId="0" fontId="23" fillId="0" borderId="31" xfId="66" applyFont="1" applyFill="1" applyBorder="1" applyAlignment="1" applyProtection="1">
      <alignment horizontal="center" vertical="center"/>
      <protection/>
    </xf>
    <xf numFmtId="0" fontId="23" fillId="0" borderId="17" xfId="66" applyFont="1" applyFill="1" applyBorder="1" applyAlignment="1" applyProtection="1">
      <alignment horizontal="center" vertical="center"/>
      <protection/>
    </xf>
    <xf numFmtId="188" fontId="35" fillId="0" borderId="17" xfId="66" applyNumberFormat="1" applyFont="1" applyFill="1" applyBorder="1" applyAlignment="1" applyProtection="1">
      <alignment horizontal="center" vertical="center"/>
      <protection/>
    </xf>
    <xf numFmtId="188" fontId="35" fillId="0" borderId="20" xfId="66" applyNumberFormat="1" applyFont="1" applyFill="1" applyBorder="1" applyAlignment="1" applyProtection="1">
      <alignment horizontal="center" vertical="center"/>
      <protection/>
    </xf>
    <xf numFmtId="188" fontId="35" fillId="0" borderId="19" xfId="66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left" vertical="center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28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542925</xdr:rowOff>
    </xdr:from>
    <xdr:to>
      <xdr:col>15</xdr:col>
      <xdr:colOff>66675</xdr:colOff>
      <xdr:row>12</xdr:row>
      <xdr:rowOff>142875</xdr:rowOff>
    </xdr:to>
    <xdr:sp>
      <xdr:nvSpPr>
        <xdr:cNvPr id="1" name="Прямоугольник 6"/>
        <xdr:cNvSpPr>
          <a:spLocks/>
        </xdr:cNvSpPr>
      </xdr:nvSpPr>
      <xdr:spPr>
        <a:xfrm>
          <a:off x="285750" y="1752600"/>
          <a:ext cx="4067175" cy="3333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O25"/>
  <sheetViews>
    <sheetView zoomScale="70" zoomScaleNormal="70" zoomScalePageLayoutView="0" workbookViewId="0" topLeftCell="A7">
      <selection activeCell="AB8" sqref="AB8:AU8"/>
    </sheetView>
  </sheetViews>
  <sheetFormatPr defaultColWidth="8.875" defaultRowHeight="12.75"/>
  <cols>
    <col min="1" max="55" width="3.75390625" style="125" customWidth="1"/>
    <col min="56" max="63" width="7.75390625" style="125" customWidth="1"/>
    <col min="64" max="16384" width="8.875" style="125" customWidth="1"/>
  </cols>
  <sheetData>
    <row r="1" spans="66:67" ht="15.75">
      <c r="BN1" s="126"/>
      <c r="BO1" s="126"/>
    </row>
    <row r="2" spans="1:67" ht="39.75" customHeight="1">
      <c r="A2" s="243" t="s">
        <v>86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N2" s="126"/>
      <c r="BO2" s="126"/>
    </row>
    <row r="3" spans="1:63" ht="39.75" customHeight="1">
      <c r="A3" s="243" t="s">
        <v>85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</row>
    <row r="4" spans="1:67" s="126" customFormat="1" ht="60" customHeight="1">
      <c r="A4" s="240" t="s">
        <v>17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N4" s="125"/>
      <c r="BO4" s="125"/>
    </row>
    <row r="5" spans="1:67" s="126" customFormat="1" ht="30" customHeight="1">
      <c r="A5" s="241" t="s">
        <v>93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N5" s="125"/>
      <c r="BO5" s="125"/>
    </row>
    <row r="6" spans="66:67" s="126" customFormat="1" ht="19.5" customHeight="1">
      <c r="BN6" s="125"/>
      <c r="BO6" s="125"/>
    </row>
    <row r="7" spans="19:67" s="126" customFormat="1" ht="30" customHeight="1">
      <c r="S7" s="226" t="s">
        <v>87</v>
      </c>
      <c r="T7" s="226"/>
      <c r="U7" s="226"/>
      <c r="V7" s="226"/>
      <c r="W7" s="226"/>
      <c r="X7" s="226"/>
      <c r="Y7" s="226"/>
      <c r="Z7" s="226"/>
      <c r="AA7" s="226"/>
      <c r="AB7" s="229" t="s">
        <v>187</v>
      </c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X7" s="226" t="s">
        <v>16</v>
      </c>
      <c r="AY7" s="226"/>
      <c r="AZ7" s="226"/>
      <c r="BA7" s="226"/>
      <c r="BB7" s="226"/>
      <c r="BC7" s="226"/>
      <c r="BD7" s="226"/>
      <c r="BE7" s="226"/>
      <c r="BF7" s="251" t="s">
        <v>110</v>
      </c>
      <c r="BG7" s="251"/>
      <c r="BH7" s="251"/>
      <c r="BI7" s="251"/>
      <c r="BJ7" s="251"/>
      <c r="BK7" s="251"/>
      <c r="BN7" s="125"/>
      <c r="BO7" s="125"/>
    </row>
    <row r="8" spans="19:67" s="126" customFormat="1" ht="30" customHeight="1">
      <c r="S8" s="226" t="s">
        <v>88</v>
      </c>
      <c r="T8" s="226"/>
      <c r="U8" s="226"/>
      <c r="V8" s="226"/>
      <c r="W8" s="226"/>
      <c r="X8" s="226"/>
      <c r="Y8" s="226"/>
      <c r="Z8" s="226"/>
      <c r="AA8" s="226"/>
      <c r="AB8" s="229" t="s">
        <v>246</v>
      </c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X8" s="226" t="s">
        <v>92</v>
      </c>
      <c r="AY8" s="226"/>
      <c r="AZ8" s="226"/>
      <c r="BA8" s="226"/>
      <c r="BB8" s="226"/>
      <c r="BC8" s="226"/>
      <c r="BD8" s="226"/>
      <c r="BE8" s="226"/>
      <c r="BF8" s="252" t="s">
        <v>106</v>
      </c>
      <c r="BG8" s="252"/>
      <c r="BH8" s="252"/>
      <c r="BI8" s="252"/>
      <c r="BJ8" s="252"/>
      <c r="BK8" s="252"/>
      <c r="BN8" s="125"/>
      <c r="BO8" s="125"/>
    </row>
    <row r="9" spans="19:67" s="126" customFormat="1" ht="34.5" customHeight="1">
      <c r="S9" s="235" t="s">
        <v>144</v>
      </c>
      <c r="T9" s="226"/>
      <c r="U9" s="226"/>
      <c r="V9" s="226"/>
      <c r="W9" s="226"/>
      <c r="X9" s="226"/>
      <c r="Y9" s="226"/>
      <c r="Z9" s="226"/>
      <c r="AA9" s="22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X9" s="226" t="s">
        <v>90</v>
      </c>
      <c r="AY9" s="226"/>
      <c r="AZ9" s="226"/>
      <c r="BA9" s="226"/>
      <c r="BB9" s="226"/>
      <c r="BC9" s="226"/>
      <c r="BD9" s="226"/>
      <c r="BE9" s="226"/>
      <c r="BF9" s="228" t="s">
        <v>107</v>
      </c>
      <c r="BG9" s="228"/>
      <c r="BH9" s="228"/>
      <c r="BI9" s="228"/>
      <c r="BJ9" s="228"/>
      <c r="BK9" s="228"/>
      <c r="BN9" s="125"/>
      <c r="BO9" s="125"/>
    </row>
    <row r="10" spans="19:67" s="126" customFormat="1" ht="30" customHeight="1">
      <c r="S10" s="226" t="s">
        <v>89</v>
      </c>
      <c r="T10" s="226"/>
      <c r="U10" s="226"/>
      <c r="V10" s="226"/>
      <c r="W10" s="226"/>
      <c r="X10" s="226"/>
      <c r="Y10" s="226"/>
      <c r="Z10" s="226"/>
      <c r="AA10" s="226"/>
      <c r="AB10" s="228" t="s">
        <v>188</v>
      </c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X10" s="226" t="s">
        <v>91</v>
      </c>
      <c r="AY10" s="226"/>
      <c r="AZ10" s="226"/>
      <c r="BA10" s="226"/>
      <c r="BB10" s="226"/>
      <c r="BC10" s="226"/>
      <c r="BD10" s="226"/>
      <c r="BE10" s="226"/>
      <c r="BF10" s="252" t="s">
        <v>108</v>
      </c>
      <c r="BG10" s="252"/>
      <c r="BH10" s="252"/>
      <c r="BI10" s="252"/>
      <c r="BJ10" s="252"/>
      <c r="BK10" s="252"/>
      <c r="BN10" s="125"/>
      <c r="BO10" s="125"/>
    </row>
    <row r="11" spans="19:67" s="126" customFormat="1" ht="30" customHeight="1">
      <c r="S11" s="226" t="s">
        <v>145</v>
      </c>
      <c r="T11" s="226"/>
      <c r="U11" s="226"/>
      <c r="V11" s="226"/>
      <c r="W11" s="226"/>
      <c r="X11" s="226"/>
      <c r="Y11" s="226"/>
      <c r="Z11" s="226"/>
      <c r="AA11" s="226"/>
      <c r="AB11" s="229" t="s">
        <v>247</v>
      </c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N11" s="125"/>
      <c r="BO11" s="125"/>
    </row>
    <row r="12" spans="19:63" ht="30" customHeight="1">
      <c r="S12" s="127"/>
      <c r="T12" s="127"/>
      <c r="U12" s="127"/>
      <c r="V12" s="127"/>
      <c r="W12" s="127"/>
      <c r="X12" s="127"/>
      <c r="Y12" s="127"/>
      <c r="Z12" s="127"/>
      <c r="AA12" s="127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X12" s="128"/>
      <c r="AY12" s="128"/>
      <c r="AZ12" s="128"/>
      <c r="BA12" s="128"/>
      <c r="BB12" s="128"/>
      <c r="BC12" s="128"/>
      <c r="BD12" s="128"/>
      <c r="BE12" s="128"/>
      <c r="BF12" s="79"/>
      <c r="BG12" s="79"/>
      <c r="BH12" s="79"/>
      <c r="BI12" s="79"/>
      <c r="BJ12" s="79"/>
      <c r="BK12" s="79"/>
    </row>
    <row r="13" spans="19:63" ht="19.5" customHeight="1">
      <c r="S13" s="129"/>
      <c r="T13" s="129"/>
      <c r="U13" s="129"/>
      <c r="V13" s="129"/>
      <c r="W13" s="129"/>
      <c r="X13" s="129"/>
      <c r="Y13" s="129"/>
      <c r="Z13" s="129"/>
      <c r="AA13" s="129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X13" s="131"/>
      <c r="AY13" s="131"/>
      <c r="AZ13" s="131"/>
      <c r="BA13" s="131"/>
      <c r="BB13" s="131"/>
      <c r="BC13" s="131"/>
      <c r="BD13" s="131"/>
      <c r="BE13" s="131"/>
      <c r="BF13" s="132"/>
      <c r="BG13" s="132"/>
      <c r="BH13" s="132"/>
      <c r="BI13" s="132"/>
      <c r="BJ13" s="132"/>
      <c r="BK13" s="132"/>
    </row>
    <row r="14" spans="1:63" ht="30" customHeight="1">
      <c r="A14" s="227" t="s">
        <v>18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C14" s="239" t="s">
        <v>19</v>
      </c>
      <c r="BD14" s="239"/>
      <c r="BE14" s="239"/>
      <c r="BF14" s="239"/>
      <c r="BG14" s="239"/>
      <c r="BH14" s="239"/>
      <c r="BI14" s="239"/>
      <c r="BJ14" s="239"/>
      <c r="BK14" s="239"/>
    </row>
    <row r="15" ht="13.5" thickBot="1"/>
    <row r="16" spans="1:63" ht="24.75" customHeight="1">
      <c r="A16" s="233" t="s">
        <v>20</v>
      </c>
      <c r="B16" s="230" t="s">
        <v>21</v>
      </c>
      <c r="C16" s="231"/>
      <c r="D16" s="231"/>
      <c r="E16" s="232"/>
      <c r="F16" s="230" t="s">
        <v>22</v>
      </c>
      <c r="G16" s="231"/>
      <c r="H16" s="231"/>
      <c r="I16" s="231"/>
      <c r="J16" s="230" t="s">
        <v>23</v>
      </c>
      <c r="K16" s="231"/>
      <c r="L16" s="231"/>
      <c r="M16" s="231"/>
      <c r="N16" s="232"/>
      <c r="O16" s="230" t="s">
        <v>24</v>
      </c>
      <c r="P16" s="231"/>
      <c r="Q16" s="231"/>
      <c r="R16" s="232"/>
      <c r="S16" s="230" t="s">
        <v>25</v>
      </c>
      <c r="T16" s="231"/>
      <c r="U16" s="231"/>
      <c r="V16" s="231"/>
      <c r="W16" s="232"/>
      <c r="X16" s="230" t="s">
        <v>26</v>
      </c>
      <c r="Y16" s="231"/>
      <c r="Z16" s="231"/>
      <c r="AA16" s="232"/>
      <c r="AB16" s="230" t="s">
        <v>27</v>
      </c>
      <c r="AC16" s="231"/>
      <c r="AD16" s="231"/>
      <c r="AE16" s="232"/>
      <c r="AF16" s="230" t="s">
        <v>28</v>
      </c>
      <c r="AG16" s="231"/>
      <c r="AH16" s="231"/>
      <c r="AI16" s="231"/>
      <c r="AJ16" s="232"/>
      <c r="AK16" s="230" t="s">
        <v>29</v>
      </c>
      <c r="AL16" s="231"/>
      <c r="AM16" s="231"/>
      <c r="AN16" s="232"/>
      <c r="AO16" s="230" t="s">
        <v>30</v>
      </c>
      <c r="AP16" s="231"/>
      <c r="AQ16" s="231"/>
      <c r="AR16" s="231"/>
      <c r="AS16" s="232"/>
      <c r="AT16" s="230" t="s">
        <v>31</v>
      </c>
      <c r="AU16" s="231"/>
      <c r="AV16" s="231"/>
      <c r="AW16" s="232"/>
      <c r="AX16" s="230" t="s">
        <v>32</v>
      </c>
      <c r="AY16" s="231"/>
      <c r="AZ16" s="231"/>
      <c r="BA16" s="232"/>
      <c r="BB16" s="133"/>
      <c r="BC16" s="245" t="s">
        <v>20</v>
      </c>
      <c r="BD16" s="247" t="s">
        <v>33</v>
      </c>
      <c r="BE16" s="237" t="s">
        <v>79</v>
      </c>
      <c r="BF16" s="237" t="s">
        <v>80</v>
      </c>
      <c r="BG16" s="237" t="s">
        <v>81</v>
      </c>
      <c r="BH16" s="237" t="s">
        <v>82</v>
      </c>
      <c r="BI16" s="237" t="s">
        <v>83</v>
      </c>
      <c r="BJ16" s="237" t="s">
        <v>35</v>
      </c>
      <c r="BK16" s="253" t="s">
        <v>0</v>
      </c>
    </row>
    <row r="17" spans="1:63" ht="24.75" customHeight="1" thickBot="1">
      <c r="A17" s="234"/>
      <c r="B17" s="134">
        <v>1</v>
      </c>
      <c r="C17" s="135">
        <v>2</v>
      </c>
      <c r="D17" s="135">
        <v>3</v>
      </c>
      <c r="E17" s="136">
        <v>4</v>
      </c>
      <c r="F17" s="134">
        <v>5</v>
      </c>
      <c r="G17" s="135">
        <v>6</v>
      </c>
      <c r="H17" s="135">
        <v>7</v>
      </c>
      <c r="I17" s="135">
        <v>8</v>
      </c>
      <c r="J17" s="134">
        <v>9</v>
      </c>
      <c r="K17" s="135">
        <v>10</v>
      </c>
      <c r="L17" s="135">
        <v>11</v>
      </c>
      <c r="M17" s="135">
        <v>12</v>
      </c>
      <c r="N17" s="136">
        <v>13</v>
      </c>
      <c r="O17" s="134">
        <v>14</v>
      </c>
      <c r="P17" s="135">
        <v>15</v>
      </c>
      <c r="Q17" s="135">
        <v>16</v>
      </c>
      <c r="R17" s="136">
        <v>17</v>
      </c>
      <c r="S17" s="134">
        <v>18</v>
      </c>
      <c r="T17" s="135">
        <v>19</v>
      </c>
      <c r="U17" s="135">
        <v>20</v>
      </c>
      <c r="V17" s="135">
        <v>21</v>
      </c>
      <c r="W17" s="136">
        <v>22</v>
      </c>
      <c r="X17" s="134">
        <v>23</v>
      </c>
      <c r="Y17" s="135">
        <v>24</v>
      </c>
      <c r="Z17" s="135">
        <v>25</v>
      </c>
      <c r="AA17" s="136">
        <v>26</v>
      </c>
      <c r="AB17" s="134">
        <v>27</v>
      </c>
      <c r="AC17" s="135">
        <v>28</v>
      </c>
      <c r="AD17" s="135">
        <v>29</v>
      </c>
      <c r="AE17" s="136">
        <v>30</v>
      </c>
      <c r="AF17" s="134">
        <v>31</v>
      </c>
      <c r="AG17" s="135">
        <v>32</v>
      </c>
      <c r="AH17" s="135">
        <v>33</v>
      </c>
      <c r="AI17" s="135">
        <v>34</v>
      </c>
      <c r="AJ17" s="136">
        <v>35</v>
      </c>
      <c r="AK17" s="134">
        <v>36</v>
      </c>
      <c r="AL17" s="135">
        <v>37</v>
      </c>
      <c r="AM17" s="135">
        <v>38</v>
      </c>
      <c r="AN17" s="136">
        <v>39</v>
      </c>
      <c r="AO17" s="134">
        <v>40</v>
      </c>
      <c r="AP17" s="135">
        <v>41</v>
      </c>
      <c r="AQ17" s="135">
        <v>42</v>
      </c>
      <c r="AR17" s="135">
        <v>43</v>
      </c>
      <c r="AS17" s="136">
        <v>44</v>
      </c>
      <c r="AT17" s="134">
        <v>45</v>
      </c>
      <c r="AU17" s="135">
        <v>46</v>
      </c>
      <c r="AV17" s="135">
        <v>47</v>
      </c>
      <c r="AW17" s="136">
        <v>48</v>
      </c>
      <c r="AX17" s="134">
        <v>49</v>
      </c>
      <c r="AY17" s="135">
        <v>50</v>
      </c>
      <c r="AZ17" s="135">
        <v>51</v>
      </c>
      <c r="BA17" s="136">
        <v>52</v>
      </c>
      <c r="BB17" s="137"/>
      <c r="BC17" s="246"/>
      <c r="BD17" s="248"/>
      <c r="BE17" s="238"/>
      <c r="BF17" s="238"/>
      <c r="BG17" s="238"/>
      <c r="BH17" s="238"/>
      <c r="BI17" s="238"/>
      <c r="BJ17" s="238"/>
      <c r="BK17" s="254"/>
    </row>
    <row r="18" spans="1:63" ht="19.5" customHeight="1">
      <c r="A18" s="138" t="s">
        <v>36</v>
      </c>
      <c r="B18" s="40" t="s">
        <v>239</v>
      </c>
      <c r="C18" s="41" t="s">
        <v>239</v>
      </c>
      <c r="D18" s="41"/>
      <c r="E18" s="42"/>
      <c r="F18" s="40"/>
      <c r="G18" s="41"/>
      <c r="H18" s="41"/>
      <c r="I18" s="41"/>
      <c r="J18" s="40"/>
      <c r="K18" s="41"/>
      <c r="L18" s="41"/>
      <c r="M18" s="41"/>
      <c r="N18" s="42"/>
      <c r="O18" s="40"/>
      <c r="P18" s="41"/>
      <c r="Q18" s="139"/>
      <c r="R18" s="139"/>
      <c r="S18" s="144" t="s">
        <v>40</v>
      </c>
      <c r="T18" s="140" t="s">
        <v>41</v>
      </c>
      <c r="U18" s="140" t="s">
        <v>41</v>
      </c>
      <c r="V18" s="139" t="s">
        <v>41</v>
      </c>
      <c r="W18" s="140" t="s">
        <v>41</v>
      </c>
      <c r="X18" s="40"/>
      <c r="Y18" s="41"/>
      <c r="Z18" s="41"/>
      <c r="AA18" s="42"/>
      <c r="AB18" s="40"/>
      <c r="AC18" s="41"/>
      <c r="AD18" s="41"/>
      <c r="AE18" s="42"/>
      <c r="AF18" s="40"/>
      <c r="AG18" s="41"/>
      <c r="AH18" s="41"/>
      <c r="AI18" s="41"/>
      <c r="AJ18" s="42"/>
      <c r="AK18" s="40"/>
      <c r="AL18" s="41"/>
      <c r="AM18" s="41"/>
      <c r="AN18" s="42"/>
      <c r="AO18" s="40"/>
      <c r="AP18" s="139"/>
      <c r="AQ18" s="139" t="s">
        <v>40</v>
      </c>
      <c r="AR18" s="139" t="s">
        <v>40</v>
      </c>
      <c r="AS18" s="140" t="s">
        <v>41</v>
      </c>
      <c r="AT18" s="141" t="s">
        <v>41</v>
      </c>
      <c r="AU18" s="139" t="s">
        <v>41</v>
      </c>
      <c r="AV18" s="139" t="s">
        <v>41</v>
      </c>
      <c r="AW18" s="140" t="s">
        <v>41</v>
      </c>
      <c r="AX18" s="141" t="s">
        <v>41</v>
      </c>
      <c r="AY18" s="139" t="s">
        <v>41</v>
      </c>
      <c r="AZ18" s="139" t="s">
        <v>41</v>
      </c>
      <c r="BA18" s="140" t="s">
        <v>41</v>
      </c>
      <c r="BB18" s="142"/>
      <c r="BC18" s="20" t="s">
        <v>36</v>
      </c>
      <c r="BD18" s="21">
        <f>COUNTBLANK(B18:BA18)</f>
        <v>34</v>
      </c>
      <c r="BE18" s="22">
        <f>COUNTIF(B18:BA18,"С")</f>
        <v>3</v>
      </c>
      <c r="BF18" s="22">
        <f>COUNTIF(B18:BA18,"А")</f>
        <v>0</v>
      </c>
      <c r="BG18" s="22">
        <f>COUNTIF(B18:BA18,"Н")</f>
        <v>0</v>
      </c>
      <c r="BH18" s="22">
        <f>COUNTIF(B18:BA18,"П")</f>
        <v>0</v>
      </c>
      <c r="BI18" s="22">
        <f>COUNTIF(B18:BA18,"Д")</f>
        <v>0</v>
      </c>
      <c r="BJ18" s="22">
        <f>COUNTIF(B18:BA18,"К")</f>
        <v>13</v>
      </c>
      <c r="BK18" s="23">
        <f>SUM(BD18:BJ18)</f>
        <v>50</v>
      </c>
    </row>
    <row r="19" spans="1:63" ht="19.5" customHeight="1">
      <c r="A19" s="143" t="s">
        <v>37</v>
      </c>
      <c r="B19" s="43"/>
      <c r="C19" s="44"/>
      <c r="D19" s="44"/>
      <c r="E19" s="45"/>
      <c r="F19" s="43"/>
      <c r="G19" s="44"/>
      <c r="H19" s="44"/>
      <c r="I19" s="44"/>
      <c r="J19" s="43"/>
      <c r="K19" s="44"/>
      <c r="L19" s="44"/>
      <c r="M19" s="44"/>
      <c r="N19" s="45"/>
      <c r="O19" s="43"/>
      <c r="P19" s="44"/>
      <c r="Q19" s="144" t="s">
        <v>40</v>
      </c>
      <c r="R19" s="144" t="s">
        <v>40</v>
      </c>
      <c r="S19" s="144" t="s">
        <v>41</v>
      </c>
      <c r="T19" s="145" t="s">
        <v>41</v>
      </c>
      <c r="U19" s="145" t="s">
        <v>41</v>
      </c>
      <c r="V19" s="144" t="s">
        <v>41</v>
      </c>
      <c r="W19" s="145" t="s">
        <v>41</v>
      </c>
      <c r="X19" s="43"/>
      <c r="Y19" s="44"/>
      <c r="Z19" s="44"/>
      <c r="AA19" s="45"/>
      <c r="AB19" s="43"/>
      <c r="AC19" s="44"/>
      <c r="AD19" s="44"/>
      <c r="AE19" s="45"/>
      <c r="AF19" s="43" t="s">
        <v>42</v>
      </c>
      <c r="AG19" s="44" t="s">
        <v>42</v>
      </c>
      <c r="AH19" s="44" t="s">
        <v>42</v>
      </c>
      <c r="AI19" s="44" t="s">
        <v>42</v>
      </c>
      <c r="AJ19" s="45"/>
      <c r="AK19" s="43"/>
      <c r="AL19" s="44"/>
      <c r="AM19" s="44"/>
      <c r="AN19" s="45"/>
      <c r="AO19" s="43" t="s">
        <v>40</v>
      </c>
      <c r="AP19" s="144" t="s">
        <v>40</v>
      </c>
      <c r="AQ19" s="144" t="s">
        <v>41</v>
      </c>
      <c r="AR19" s="144" t="s">
        <v>41</v>
      </c>
      <c r="AS19" s="145" t="s">
        <v>41</v>
      </c>
      <c r="AT19" s="146" t="s">
        <v>41</v>
      </c>
      <c r="AU19" s="144" t="s">
        <v>41</v>
      </c>
      <c r="AV19" s="144" t="s">
        <v>41</v>
      </c>
      <c r="AW19" s="145" t="s">
        <v>41</v>
      </c>
      <c r="AX19" s="146" t="s">
        <v>41</v>
      </c>
      <c r="AY19" s="144" t="s">
        <v>41</v>
      </c>
      <c r="AZ19" s="144" t="s">
        <v>41</v>
      </c>
      <c r="BA19" s="145" t="s">
        <v>41</v>
      </c>
      <c r="BB19" s="142"/>
      <c r="BC19" s="24" t="s">
        <v>37</v>
      </c>
      <c r="BD19" s="26">
        <f>COUNTBLANK(B19:BA19)</f>
        <v>28</v>
      </c>
      <c r="BE19" s="27">
        <f>COUNTIF(B19:BA19,"С")</f>
        <v>4</v>
      </c>
      <c r="BF19" s="27">
        <f>COUNTIF(B19:BA19,"А")</f>
        <v>0</v>
      </c>
      <c r="BG19" s="27">
        <f>COUNTIF(B19:BA19,"Н")</f>
        <v>4</v>
      </c>
      <c r="BH19" s="27">
        <f>COUNTIF(B19:BA19,"П")</f>
        <v>0</v>
      </c>
      <c r="BI19" s="27">
        <f>COUNTIF(B19:BA19,"Д")</f>
        <v>0</v>
      </c>
      <c r="BJ19" s="27">
        <f>COUNTIF(B19:BA19,"К")</f>
        <v>16</v>
      </c>
      <c r="BK19" s="28">
        <f>SUM(BD19:BJ19)</f>
        <v>52</v>
      </c>
    </row>
    <row r="20" spans="1:63" ht="19.5" customHeight="1">
      <c r="A20" s="143" t="s">
        <v>38</v>
      </c>
      <c r="B20" s="43"/>
      <c r="C20" s="44"/>
      <c r="D20" s="44"/>
      <c r="E20" s="45"/>
      <c r="F20" s="43"/>
      <c r="G20" s="44"/>
      <c r="H20" s="44"/>
      <c r="I20" s="44"/>
      <c r="J20" s="43"/>
      <c r="K20" s="44"/>
      <c r="L20" s="44"/>
      <c r="M20" s="44"/>
      <c r="N20" s="45"/>
      <c r="O20" s="43"/>
      <c r="P20" s="44"/>
      <c r="Q20" s="144" t="s">
        <v>40</v>
      </c>
      <c r="R20" s="144" t="s">
        <v>40</v>
      </c>
      <c r="S20" s="144" t="s">
        <v>41</v>
      </c>
      <c r="T20" s="145" t="s">
        <v>41</v>
      </c>
      <c r="U20" s="145" t="s">
        <v>41</v>
      </c>
      <c r="V20" s="144" t="s">
        <v>41</v>
      </c>
      <c r="W20" s="145" t="s">
        <v>41</v>
      </c>
      <c r="X20" s="43" t="s">
        <v>43</v>
      </c>
      <c r="Y20" s="44" t="s">
        <v>43</v>
      </c>
      <c r="Z20" s="44" t="s">
        <v>43</v>
      </c>
      <c r="AA20" s="45" t="s">
        <v>43</v>
      </c>
      <c r="AB20" s="43" t="s">
        <v>43</v>
      </c>
      <c r="AC20" s="44" t="s">
        <v>43</v>
      </c>
      <c r="AD20" s="44"/>
      <c r="AE20" s="45"/>
      <c r="AF20" s="43"/>
      <c r="AG20" s="44"/>
      <c r="AH20" s="44"/>
      <c r="AI20" s="44"/>
      <c r="AJ20" s="45"/>
      <c r="AK20" s="43"/>
      <c r="AL20" s="44"/>
      <c r="AM20" s="44"/>
      <c r="AN20" s="45"/>
      <c r="AO20" s="43" t="s">
        <v>40</v>
      </c>
      <c r="AP20" s="144" t="s">
        <v>40</v>
      </c>
      <c r="AQ20" s="144" t="s">
        <v>41</v>
      </c>
      <c r="AR20" s="144" t="s">
        <v>41</v>
      </c>
      <c r="AS20" s="145" t="s">
        <v>41</v>
      </c>
      <c r="AT20" s="146" t="s">
        <v>41</v>
      </c>
      <c r="AU20" s="144" t="s">
        <v>41</v>
      </c>
      <c r="AV20" s="144" t="s">
        <v>41</v>
      </c>
      <c r="AW20" s="145" t="s">
        <v>41</v>
      </c>
      <c r="AX20" s="146" t="s">
        <v>41</v>
      </c>
      <c r="AY20" s="144" t="s">
        <v>41</v>
      </c>
      <c r="AZ20" s="144" t="s">
        <v>41</v>
      </c>
      <c r="BA20" s="145" t="s">
        <v>41</v>
      </c>
      <c r="BB20" s="142"/>
      <c r="BC20" s="24" t="s">
        <v>38</v>
      </c>
      <c r="BD20" s="26">
        <f>COUNTBLANK(B20:BA20)</f>
        <v>26</v>
      </c>
      <c r="BE20" s="27">
        <f>COUNTIF(B20:BA20,"С")</f>
        <v>4</v>
      </c>
      <c r="BF20" s="27">
        <f>COUNTIF(B20:BA20,"А")</f>
        <v>0</v>
      </c>
      <c r="BG20" s="27">
        <f>COUNTIF(B20:BA20,"Н")</f>
        <v>0</v>
      </c>
      <c r="BH20" s="27">
        <f>COUNTIF(B20:BA20,"П")</f>
        <v>6</v>
      </c>
      <c r="BI20" s="27">
        <f>COUNTIF(B20:BA20,"Д")</f>
        <v>0</v>
      </c>
      <c r="BJ20" s="27">
        <f>COUNTIF(B20:BA20,"К")</f>
        <v>16</v>
      </c>
      <c r="BK20" s="28">
        <f>SUM(BD20:BJ20)</f>
        <v>52</v>
      </c>
    </row>
    <row r="21" spans="1:63" ht="19.5" customHeight="1" thickBot="1">
      <c r="A21" s="147" t="s">
        <v>39</v>
      </c>
      <c r="B21" s="46"/>
      <c r="C21" s="47"/>
      <c r="D21" s="47"/>
      <c r="E21" s="48"/>
      <c r="F21" s="46"/>
      <c r="G21" s="47"/>
      <c r="H21" s="47"/>
      <c r="I21" s="47"/>
      <c r="J21" s="46"/>
      <c r="K21" s="47"/>
      <c r="L21" s="47"/>
      <c r="M21" s="47"/>
      <c r="N21" s="48"/>
      <c r="O21" s="46"/>
      <c r="P21" s="47"/>
      <c r="Q21" s="148" t="s">
        <v>40</v>
      </c>
      <c r="R21" s="148" t="s">
        <v>40</v>
      </c>
      <c r="S21" s="148" t="s">
        <v>41</v>
      </c>
      <c r="T21" s="149" t="s">
        <v>41</v>
      </c>
      <c r="U21" s="149" t="s">
        <v>41</v>
      </c>
      <c r="V21" s="148" t="s">
        <v>41</v>
      </c>
      <c r="W21" s="149" t="s">
        <v>41</v>
      </c>
      <c r="X21" s="46" t="s">
        <v>43</v>
      </c>
      <c r="Y21" s="47" t="s">
        <v>43</v>
      </c>
      <c r="Z21" s="47" t="s">
        <v>43</v>
      </c>
      <c r="AA21" s="48" t="s">
        <v>43</v>
      </c>
      <c r="AB21" s="46" t="s">
        <v>43</v>
      </c>
      <c r="AC21" s="49" t="s">
        <v>43</v>
      </c>
      <c r="AD21" s="49"/>
      <c r="AE21" s="50"/>
      <c r="AF21" s="51"/>
      <c r="AG21" s="49"/>
      <c r="AH21" s="49"/>
      <c r="AI21" s="49"/>
      <c r="AJ21" s="50"/>
      <c r="AK21" s="51"/>
      <c r="AL21" s="49"/>
      <c r="AM21" s="49"/>
      <c r="AN21" s="150" t="s">
        <v>40</v>
      </c>
      <c r="AO21" s="151" t="s">
        <v>40</v>
      </c>
      <c r="AP21" s="148" t="s">
        <v>44</v>
      </c>
      <c r="AQ21" s="148" t="s">
        <v>44</v>
      </c>
      <c r="AR21" s="148"/>
      <c r="AS21" s="149"/>
      <c r="AT21" s="151"/>
      <c r="AU21" s="148"/>
      <c r="AV21" s="148"/>
      <c r="AW21" s="149"/>
      <c r="AX21" s="151"/>
      <c r="AY21" s="148"/>
      <c r="AZ21" s="148"/>
      <c r="BA21" s="149"/>
      <c r="BB21" s="142"/>
      <c r="BC21" s="29" t="s">
        <v>39</v>
      </c>
      <c r="BD21" s="30">
        <f>COUNTBLANK(B21:AQ21)</f>
        <v>25</v>
      </c>
      <c r="BE21" s="31">
        <f>COUNTIF(B21:BA21,"С")</f>
        <v>4</v>
      </c>
      <c r="BF21" s="31">
        <f>COUNTIF(B21:BA21,"А")</f>
        <v>2</v>
      </c>
      <c r="BG21" s="31">
        <f>COUNTIF(B21:BA21,"Н")</f>
        <v>0</v>
      </c>
      <c r="BH21" s="31">
        <f>COUNTIF(B21:BA21,"П")</f>
        <v>6</v>
      </c>
      <c r="BI21" s="31">
        <f>COUNTIF(B21:BA21,"Д")</f>
        <v>0</v>
      </c>
      <c r="BJ21" s="31">
        <f>COUNTIF(B21:BA21,"К")</f>
        <v>5</v>
      </c>
      <c r="BK21" s="32">
        <f>SUM(BD21:BJ21)</f>
        <v>42</v>
      </c>
    </row>
    <row r="22" spans="55:63" ht="16.5" thickBot="1">
      <c r="BC22" s="33" t="s">
        <v>84</v>
      </c>
      <c r="BD22" s="30">
        <f>SUM(BD18:BD21)</f>
        <v>113</v>
      </c>
      <c r="BE22" s="30">
        <f aca="true" t="shared" si="0" ref="BE22:BK22">SUM(BE18:BE21)</f>
        <v>15</v>
      </c>
      <c r="BF22" s="30">
        <f t="shared" si="0"/>
        <v>2</v>
      </c>
      <c r="BG22" s="30">
        <f t="shared" si="0"/>
        <v>4</v>
      </c>
      <c r="BH22" s="30">
        <f t="shared" si="0"/>
        <v>12</v>
      </c>
      <c r="BI22" s="30">
        <f t="shared" si="0"/>
        <v>0</v>
      </c>
      <c r="BJ22" s="30">
        <f t="shared" si="0"/>
        <v>50</v>
      </c>
      <c r="BK22" s="121">
        <f t="shared" si="0"/>
        <v>196</v>
      </c>
    </row>
    <row r="24" spans="1:63" s="153" customFormat="1" ht="18.75" customHeight="1">
      <c r="A24" s="34" t="s">
        <v>46</v>
      </c>
      <c r="B24" s="35"/>
      <c r="C24" s="35"/>
      <c r="D24" s="35"/>
      <c r="E24" s="36"/>
      <c r="F24" s="249" t="s">
        <v>47</v>
      </c>
      <c r="G24" s="249"/>
      <c r="H24" s="249"/>
      <c r="I24" s="249"/>
      <c r="J24" s="35"/>
      <c r="K24" s="38" t="s">
        <v>40</v>
      </c>
      <c r="L24" s="249" t="s">
        <v>75</v>
      </c>
      <c r="M24" s="249"/>
      <c r="N24" s="249"/>
      <c r="O24" s="249"/>
      <c r="P24" s="249"/>
      <c r="Q24" s="35"/>
      <c r="R24" s="25" t="s">
        <v>42</v>
      </c>
      <c r="S24" s="249" t="s">
        <v>48</v>
      </c>
      <c r="T24" s="249"/>
      <c r="U24" s="249"/>
      <c r="V24" s="249"/>
      <c r="W24" s="249"/>
      <c r="X24" s="35"/>
      <c r="Y24" s="25" t="s">
        <v>43</v>
      </c>
      <c r="Z24" s="249" t="s">
        <v>49</v>
      </c>
      <c r="AA24" s="249"/>
      <c r="AB24" s="249"/>
      <c r="AC24" s="249"/>
      <c r="AD24" s="249"/>
      <c r="AE24" s="35"/>
      <c r="AF24" s="25" t="s">
        <v>44</v>
      </c>
      <c r="AG24" s="250" t="s">
        <v>34</v>
      </c>
      <c r="AH24" s="250"/>
      <c r="AI24" s="250"/>
      <c r="AJ24" s="250"/>
      <c r="AK24" s="250"/>
      <c r="AL24" s="250"/>
      <c r="AM24" s="37"/>
      <c r="AN24" s="25" t="s">
        <v>74</v>
      </c>
      <c r="AO24" s="250" t="s">
        <v>94</v>
      </c>
      <c r="AP24" s="250"/>
      <c r="AQ24" s="250"/>
      <c r="AR24" s="250"/>
      <c r="AS24" s="250"/>
      <c r="AT24" s="250"/>
      <c r="AU24" s="19"/>
      <c r="AV24" s="25" t="s">
        <v>41</v>
      </c>
      <c r="AW24" s="250" t="s">
        <v>35</v>
      </c>
      <c r="AX24" s="250"/>
      <c r="AY24" s="250"/>
      <c r="AZ24" s="250"/>
      <c r="BA24" s="250"/>
      <c r="BB24" s="128"/>
      <c r="BC24" s="152"/>
      <c r="BD24" s="152"/>
      <c r="BE24" s="152"/>
      <c r="BF24" s="152"/>
      <c r="BG24" s="152"/>
      <c r="BH24" s="152"/>
      <c r="BI24" s="152"/>
      <c r="BJ24" s="152"/>
      <c r="BK24" s="152"/>
    </row>
    <row r="25" spans="1:63" s="155" customFormat="1" ht="20.25">
      <c r="A25" s="39"/>
      <c r="B25" s="39"/>
      <c r="C25" s="39"/>
      <c r="D25" s="39"/>
      <c r="E25" s="39"/>
      <c r="F25" s="249"/>
      <c r="G25" s="249"/>
      <c r="H25" s="249"/>
      <c r="I25" s="249"/>
      <c r="J25" s="39"/>
      <c r="K25" s="39"/>
      <c r="L25" s="249"/>
      <c r="M25" s="249"/>
      <c r="N25" s="249"/>
      <c r="O25" s="249"/>
      <c r="P25" s="249"/>
      <c r="Q25" s="39"/>
      <c r="R25" s="39"/>
      <c r="S25" s="249"/>
      <c r="T25" s="249"/>
      <c r="U25" s="249"/>
      <c r="V25" s="249"/>
      <c r="W25" s="249"/>
      <c r="X25" s="39"/>
      <c r="Y25" s="39"/>
      <c r="Z25" s="249"/>
      <c r="AA25" s="249"/>
      <c r="AB25" s="249"/>
      <c r="AC25" s="249"/>
      <c r="AD25" s="249"/>
      <c r="AE25" s="39"/>
      <c r="AF25" s="39"/>
      <c r="AG25" s="250"/>
      <c r="AH25" s="250"/>
      <c r="AI25" s="250"/>
      <c r="AJ25" s="250"/>
      <c r="AK25" s="250"/>
      <c r="AL25" s="250"/>
      <c r="AM25" s="37"/>
      <c r="AN25" s="39"/>
      <c r="AO25" s="250"/>
      <c r="AP25" s="250"/>
      <c r="AQ25" s="250"/>
      <c r="AR25" s="250"/>
      <c r="AS25" s="250"/>
      <c r="AT25" s="250"/>
      <c r="AU25" s="39"/>
      <c r="AV25" s="39"/>
      <c r="AW25" s="250"/>
      <c r="AX25" s="250"/>
      <c r="AY25" s="250"/>
      <c r="AZ25" s="250"/>
      <c r="BA25" s="250"/>
      <c r="BB25" s="128"/>
      <c r="BC25" s="154"/>
      <c r="BD25" s="154"/>
      <c r="BE25" s="154"/>
      <c r="BF25" s="154"/>
      <c r="BG25" s="154"/>
      <c r="BH25" s="154"/>
      <c r="BI25" s="154"/>
      <c r="BJ25" s="154"/>
      <c r="BK25" s="154"/>
    </row>
  </sheetData>
  <sheetProtection password="CF68" sheet="1" deleteRows="0"/>
  <mergeCells count="53">
    <mergeCell ref="AW24:BA25"/>
    <mergeCell ref="AX10:BE10"/>
    <mergeCell ref="BF7:BK7"/>
    <mergeCell ref="BF8:BK8"/>
    <mergeCell ref="BF9:BK9"/>
    <mergeCell ref="BF10:BK10"/>
    <mergeCell ref="BH16:BH17"/>
    <mergeCell ref="BI16:BI17"/>
    <mergeCell ref="BJ16:BJ17"/>
    <mergeCell ref="BK16:BK17"/>
    <mergeCell ref="F24:I25"/>
    <mergeCell ref="L24:P25"/>
    <mergeCell ref="S24:W25"/>
    <mergeCell ref="Z24:AD25"/>
    <mergeCell ref="AG24:AL25"/>
    <mergeCell ref="AO24:AT25"/>
    <mergeCell ref="A4:BK4"/>
    <mergeCell ref="A5:BK5"/>
    <mergeCell ref="A2:BK2"/>
    <mergeCell ref="A3:BK3"/>
    <mergeCell ref="AX16:BA16"/>
    <mergeCell ref="S7:AA7"/>
    <mergeCell ref="S8:AA8"/>
    <mergeCell ref="BC16:BC17"/>
    <mergeCell ref="BD16:BD17"/>
    <mergeCell ref="BE16:BE17"/>
    <mergeCell ref="BF16:BF17"/>
    <mergeCell ref="BG16:BG17"/>
    <mergeCell ref="AT16:AW16"/>
    <mergeCell ref="S10:AA10"/>
    <mergeCell ref="F16:I16"/>
    <mergeCell ref="J16:N16"/>
    <mergeCell ref="O16:R16"/>
    <mergeCell ref="S16:W16"/>
    <mergeCell ref="X16:AA16"/>
    <mergeCell ref="BC14:BK14"/>
    <mergeCell ref="B16:E16"/>
    <mergeCell ref="A16:A17"/>
    <mergeCell ref="S9:AA9"/>
    <mergeCell ref="AB9:AU9"/>
    <mergeCell ref="AB8:AU8"/>
    <mergeCell ref="AB7:AU7"/>
    <mergeCell ref="AK16:AN16"/>
    <mergeCell ref="AB16:AE16"/>
    <mergeCell ref="AF16:AJ16"/>
    <mergeCell ref="AO16:AS16"/>
    <mergeCell ref="AX7:BE7"/>
    <mergeCell ref="AX8:BE8"/>
    <mergeCell ref="AX9:BE9"/>
    <mergeCell ref="A14:BA14"/>
    <mergeCell ref="S11:AA11"/>
    <mergeCell ref="AB10:AU10"/>
    <mergeCell ref="AB11:BK1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82"/>
  <sheetViews>
    <sheetView tabSelected="1" zoomScale="60" zoomScaleNormal="60" zoomScaleSheetLayoutView="85" zoomScalePageLayoutView="0" workbookViewId="0" topLeftCell="A28">
      <selection activeCell="A10" sqref="A10:X10"/>
    </sheetView>
  </sheetViews>
  <sheetFormatPr defaultColWidth="9.00390625" defaultRowHeight="12.75"/>
  <cols>
    <col min="1" max="1" width="12.75390625" style="156" customWidth="1"/>
    <col min="2" max="2" width="80.75390625" style="156" customWidth="1"/>
    <col min="3" max="8" width="2.25390625" style="156" customWidth="1"/>
    <col min="9" max="9" width="4.75390625" style="156" customWidth="1"/>
    <col min="10" max="10" width="7.00390625" style="180" customWidth="1"/>
    <col min="11" max="11" width="6.75390625" style="156" customWidth="1"/>
    <col min="12" max="12" width="7.875" style="180" customWidth="1"/>
    <col min="13" max="13" width="6.75390625" style="180" customWidth="1"/>
    <col min="14" max="14" width="7.875" style="180" customWidth="1"/>
    <col min="15" max="15" width="6.75390625" style="180" customWidth="1"/>
    <col min="16" max="16" width="8.125" style="180" customWidth="1"/>
    <col min="17" max="23" width="6.25390625" style="168" customWidth="1"/>
    <col min="24" max="24" width="6.25390625" style="156" customWidth="1"/>
    <col min="25" max="16384" width="9.125" style="156" customWidth="1"/>
  </cols>
  <sheetData>
    <row r="1" spans="1:24" ht="30" customHeight="1" thickBot="1">
      <c r="A1" s="258" t="s">
        <v>143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60"/>
    </row>
    <row r="2" spans="1:24" ht="15.75" customHeight="1">
      <c r="A2" s="342" t="s">
        <v>111</v>
      </c>
      <c r="B2" s="261" t="s">
        <v>112</v>
      </c>
      <c r="C2" s="268" t="s">
        <v>113</v>
      </c>
      <c r="D2" s="269"/>
      <c r="E2" s="269"/>
      <c r="F2" s="269"/>
      <c r="G2" s="269"/>
      <c r="H2" s="269"/>
      <c r="I2" s="270"/>
      <c r="J2" s="280" t="s">
        <v>5</v>
      </c>
      <c r="K2" s="281"/>
      <c r="L2" s="281"/>
      <c r="M2" s="281"/>
      <c r="N2" s="281"/>
      <c r="O2" s="281"/>
      <c r="P2" s="282"/>
      <c r="Q2" s="280" t="s">
        <v>7</v>
      </c>
      <c r="R2" s="281"/>
      <c r="S2" s="281"/>
      <c r="T2" s="281"/>
      <c r="U2" s="281"/>
      <c r="V2" s="281"/>
      <c r="W2" s="281"/>
      <c r="X2" s="282"/>
    </row>
    <row r="3" spans="1:24" ht="15.75" customHeight="1">
      <c r="A3" s="343"/>
      <c r="B3" s="262"/>
      <c r="C3" s="271"/>
      <c r="D3" s="272"/>
      <c r="E3" s="272"/>
      <c r="F3" s="272"/>
      <c r="G3" s="272"/>
      <c r="H3" s="272"/>
      <c r="I3" s="273"/>
      <c r="J3" s="351" t="s">
        <v>13</v>
      </c>
      <c r="K3" s="294" t="s">
        <v>14</v>
      </c>
      <c r="L3" s="255" t="s">
        <v>76</v>
      </c>
      <c r="M3" s="291" t="s">
        <v>6</v>
      </c>
      <c r="N3" s="292"/>
      <c r="O3" s="293"/>
      <c r="P3" s="296" t="s">
        <v>78</v>
      </c>
      <c r="Q3" s="290" t="s">
        <v>8</v>
      </c>
      <c r="R3" s="283"/>
      <c r="S3" s="283" t="s">
        <v>9</v>
      </c>
      <c r="T3" s="283"/>
      <c r="U3" s="283" t="s">
        <v>10</v>
      </c>
      <c r="V3" s="283"/>
      <c r="W3" s="283" t="s">
        <v>11</v>
      </c>
      <c r="X3" s="353"/>
    </row>
    <row r="4" spans="1:24" ht="15.75" customHeight="1">
      <c r="A4" s="343"/>
      <c r="B4" s="262"/>
      <c r="C4" s="276" t="s">
        <v>1</v>
      </c>
      <c r="D4" s="277"/>
      <c r="E4" s="277"/>
      <c r="F4" s="277" t="s">
        <v>2</v>
      </c>
      <c r="G4" s="277"/>
      <c r="H4" s="277"/>
      <c r="I4" s="264" t="s">
        <v>3</v>
      </c>
      <c r="J4" s="351"/>
      <c r="K4" s="294"/>
      <c r="L4" s="256"/>
      <c r="M4" s="266" t="s">
        <v>4</v>
      </c>
      <c r="N4" s="274" t="s">
        <v>12</v>
      </c>
      <c r="O4" s="266" t="s">
        <v>77</v>
      </c>
      <c r="P4" s="297"/>
      <c r="Q4" s="102">
        <v>1</v>
      </c>
      <c r="R4" s="103">
        <v>2</v>
      </c>
      <c r="S4" s="103">
        <v>3</v>
      </c>
      <c r="T4" s="103">
        <v>4</v>
      </c>
      <c r="U4" s="103">
        <v>5</v>
      </c>
      <c r="V4" s="103">
        <v>6</v>
      </c>
      <c r="W4" s="103">
        <v>7</v>
      </c>
      <c r="X4" s="104">
        <v>8</v>
      </c>
    </row>
    <row r="5" spans="1:24" ht="14.25" customHeight="1">
      <c r="A5" s="343"/>
      <c r="B5" s="262"/>
      <c r="C5" s="276"/>
      <c r="D5" s="277"/>
      <c r="E5" s="277"/>
      <c r="F5" s="277"/>
      <c r="G5" s="277"/>
      <c r="H5" s="277"/>
      <c r="I5" s="264"/>
      <c r="J5" s="351"/>
      <c r="K5" s="294"/>
      <c r="L5" s="256"/>
      <c r="M5" s="266"/>
      <c r="N5" s="274"/>
      <c r="O5" s="266"/>
      <c r="P5" s="297"/>
      <c r="Q5" s="345" t="s">
        <v>114</v>
      </c>
      <c r="R5" s="346"/>
      <c r="S5" s="346"/>
      <c r="T5" s="346"/>
      <c r="U5" s="346"/>
      <c r="V5" s="346"/>
      <c r="W5" s="346"/>
      <c r="X5" s="347"/>
    </row>
    <row r="6" spans="1:24" ht="14.25" customHeight="1">
      <c r="A6" s="343"/>
      <c r="B6" s="262"/>
      <c r="C6" s="276"/>
      <c r="D6" s="277"/>
      <c r="E6" s="277"/>
      <c r="F6" s="277"/>
      <c r="G6" s="277"/>
      <c r="H6" s="277"/>
      <c r="I6" s="264"/>
      <c r="J6" s="351"/>
      <c r="K6" s="294"/>
      <c r="L6" s="256"/>
      <c r="M6" s="266"/>
      <c r="N6" s="274"/>
      <c r="O6" s="266"/>
      <c r="P6" s="297"/>
      <c r="Q6" s="181">
        <v>15</v>
      </c>
      <c r="R6" s="182">
        <v>15</v>
      </c>
      <c r="S6" s="182">
        <v>15</v>
      </c>
      <c r="T6" s="182">
        <v>15</v>
      </c>
      <c r="U6" s="182">
        <v>15</v>
      </c>
      <c r="V6" s="182">
        <v>15</v>
      </c>
      <c r="W6" s="182">
        <v>15</v>
      </c>
      <c r="X6" s="183">
        <v>15</v>
      </c>
    </row>
    <row r="7" spans="1:24" ht="52.5" customHeight="1" thickBot="1">
      <c r="A7" s="344"/>
      <c r="B7" s="263"/>
      <c r="C7" s="278"/>
      <c r="D7" s="279"/>
      <c r="E7" s="279"/>
      <c r="F7" s="279"/>
      <c r="G7" s="279"/>
      <c r="H7" s="279"/>
      <c r="I7" s="265"/>
      <c r="J7" s="352"/>
      <c r="K7" s="295"/>
      <c r="L7" s="257"/>
      <c r="M7" s="267"/>
      <c r="N7" s="275"/>
      <c r="O7" s="267"/>
      <c r="P7" s="298"/>
      <c r="Q7" s="307" t="s">
        <v>15</v>
      </c>
      <c r="R7" s="308"/>
      <c r="S7" s="308"/>
      <c r="T7" s="308"/>
      <c r="U7" s="308"/>
      <c r="V7" s="308"/>
      <c r="W7" s="308"/>
      <c r="X7" s="309"/>
    </row>
    <row r="8" spans="1:24" ht="19.5" customHeight="1" thickBot="1">
      <c r="A8" s="105">
        <v>1</v>
      </c>
      <c r="B8" s="106">
        <v>2</v>
      </c>
      <c r="C8" s="310">
        <v>3</v>
      </c>
      <c r="D8" s="311"/>
      <c r="E8" s="312"/>
      <c r="F8" s="313">
        <v>4</v>
      </c>
      <c r="G8" s="311"/>
      <c r="H8" s="312"/>
      <c r="I8" s="108">
        <v>5</v>
      </c>
      <c r="J8" s="109">
        <v>6</v>
      </c>
      <c r="K8" s="110">
        <v>7</v>
      </c>
      <c r="L8" s="111">
        <v>8</v>
      </c>
      <c r="M8" s="111">
        <v>9</v>
      </c>
      <c r="N8" s="111">
        <v>10</v>
      </c>
      <c r="O8" s="111">
        <v>11</v>
      </c>
      <c r="P8" s="112">
        <v>12</v>
      </c>
      <c r="Q8" s="107">
        <v>13</v>
      </c>
      <c r="R8" s="110">
        <v>14</v>
      </c>
      <c r="S8" s="110">
        <v>15</v>
      </c>
      <c r="T8" s="110">
        <v>16</v>
      </c>
      <c r="U8" s="110">
        <v>17</v>
      </c>
      <c r="V8" s="110">
        <v>18</v>
      </c>
      <c r="W8" s="110">
        <v>19</v>
      </c>
      <c r="X8" s="108">
        <v>20</v>
      </c>
    </row>
    <row r="9" spans="1:24" ht="34.5" customHeight="1" thickBot="1">
      <c r="A9" s="339" t="s">
        <v>115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1"/>
    </row>
    <row r="10" spans="1:24" s="157" customFormat="1" ht="34.5" customHeight="1" thickBot="1">
      <c r="A10" s="348" t="s">
        <v>130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50"/>
    </row>
    <row r="11" spans="1:25" s="162" customFormat="1" ht="24.75" customHeight="1">
      <c r="A11" s="98" t="s">
        <v>146</v>
      </c>
      <c r="B11" s="219" t="s">
        <v>204</v>
      </c>
      <c r="C11" s="220"/>
      <c r="D11" s="220"/>
      <c r="E11" s="221"/>
      <c r="F11" s="222"/>
      <c r="G11" s="220">
        <v>1</v>
      </c>
      <c r="H11" s="221"/>
      <c r="I11" s="88"/>
      <c r="J11" s="91">
        <f aca="true" t="shared" si="0" ref="J11:J18">K11*30</f>
        <v>90</v>
      </c>
      <c r="K11" s="92">
        <f>SUM(Q11:X11)</f>
        <v>3</v>
      </c>
      <c r="L11" s="92">
        <f aca="true" t="shared" si="1" ref="L11:L18">K11*10</f>
        <v>30</v>
      </c>
      <c r="M11" s="218">
        <v>4</v>
      </c>
      <c r="N11" s="218">
        <v>26</v>
      </c>
      <c r="O11" s="218"/>
      <c r="P11" s="93">
        <f aca="true" t="shared" si="2" ref="P11:P18">J11-L11</f>
        <v>60</v>
      </c>
      <c r="Q11" s="223">
        <v>3</v>
      </c>
      <c r="R11" s="224"/>
      <c r="S11" s="224"/>
      <c r="T11" s="224"/>
      <c r="U11" s="224"/>
      <c r="V11" s="224"/>
      <c r="W11" s="116"/>
      <c r="X11" s="117"/>
      <c r="Y11" s="161"/>
    </row>
    <row r="12" spans="1:24" s="161" customFormat="1" ht="24.75" customHeight="1">
      <c r="A12" s="98" t="s">
        <v>147</v>
      </c>
      <c r="B12" s="225" t="s">
        <v>203</v>
      </c>
      <c r="C12" s="220"/>
      <c r="D12" s="220"/>
      <c r="E12" s="221"/>
      <c r="F12" s="222"/>
      <c r="G12" s="220">
        <v>1</v>
      </c>
      <c r="H12" s="221"/>
      <c r="I12" s="88"/>
      <c r="J12" s="91">
        <f t="shared" si="0"/>
        <v>120</v>
      </c>
      <c r="K12" s="92">
        <v>4</v>
      </c>
      <c r="L12" s="92">
        <f t="shared" si="1"/>
        <v>40</v>
      </c>
      <c r="M12" s="218">
        <v>20</v>
      </c>
      <c r="N12" s="218">
        <v>20</v>
      </c>
      <c r="O12" s="218"/>
      <c r="P12" s="93">
        <f t="shared" si="2"/>
        <v>80</v>
      </c>
      <c r="Q12" s="223">
        <v>4</v>
      </c>
      <c r="R12" s="224"/>
      <c r="S12" s="224"/>
      <c r="T12" s="224"/>
      <c r="U12" s="224"/>
      <c r="V12" s="224"/>
      <c r="W12" s="116"/>
      <c r="X12" s="117"/>
    </row>
    <row r="13" spans="1:24" s="161" customFormat="1" ht="24.75" customHeight="1">
      <c r="A13" s="98" t="s">
        <v>148</v>
      </c>
      <c r="B13" s="225" t="s">
        <v>206</v>
      </c>
      <c r="C13" s="220"/>
      <c r="D13" s="220"/>
      <c r="E13" s="221"/>
      <c r="F13" s="222"/>
      <c r="G13" s="220">
        <v>1</v>
      </c>
      <c r="H13" s="221"/>
      <c r="I13" s="88"/>
      <c r="J13" s="91">
        <f t="shared" si="0"/>
        <v>90</v>
      </c>
      <c r="K13" s="92">
        <f>SUM(Q13:X13)</f>
        <v>3</v>
      </c>
      <c r="L13" s="92">
        <f t="shared" si="1"/>
        <v>30</v>
      </c>
      <c r="M13" s="218">
        <v>10</v>
      </c>
      <c r="N13" s="218">
        <v>20</v>
      </c>
      <c r="O13" s="218"/>
      <c r="P13" s="93">
        <f t="shared" si="2"/>
        <v>60</v>
      </c>
      <c r="Q13" s="223">
        <v>3</v>
      </c>
      <c r="R13" s="224"/>
      <c r="S13" s="224"/>
      <c r="T13" s="224"/>
      <c r="U13" s="224"/>
      <c r="V13" s="224"/>
      <c r="W13" s="116"/>
      <c r="X13" s="117"/>
    </row>
    <row r="14" spans="1:24" s="161" customFormat="1" ht="24.75" customHeight="1">
      <c r="A14" s="98" t="s">
        <v>149</v>
      </c>
      <c r="B14" s="225" t="s">
        <v>189</v>
      </c>
      <c r="C14" s="220"/>
      <c r="D14" s="220"/>
      <c r="E14" s="221"/>
      <c r="F14" s="222"/>
      <c r="G14" s="220">
        <v>3</v>
      </c>
      <c r="H14" s="221"/>
      <c r="I14" s="88"/>
      <c r="J14" s="91">
        <f t="shared" si="0"/>
        <v>90</v>
      </c>
      <c r="K14" s="92">
        <f>SUM(Q14:X14)</f>
        <v>3</v>
      </c>
      <c r="L14" s="92">
        <f t="shared" si="1"/>
        <v>30</v>
      </c>
      <c r="M14" s="218">
        <v>10</v>
      </c>
      <c r="N14" s="218">
        <v>20</v>
      </c>
      <c r="O14" s="218"/>
      <c r="P14" s="93">
        <f t="shared" si="2"/>
        <v>60</v>
      </c>
      <c r="Q14" s="223"/>
      <c r="R14" s="224"/>
      <c r="S14" s="224">
        <v>3</v>
      </c>
      <c r="T14" s="224"/>
      <c r="U14" s="224"/>
      <c r="V14" s="224"/>
      <c r="W14" s="116"/>
      <c r="X14" s="117"/>
    </row>
    <row r="15" spans="1:24" s="161" customFormat="1" ht="24.75" customHeight="1">
      <c r="A15" s="98" t="s">
        <v>150</v>
      </c>
      <c r="B15" s="225" t="s">
        <v>219</v>
      </c>
      <c r="C15" s="220"/>
      <c r="D15" s="220"/>
      <c r="E15" s="221"/>
      <c r="F15" s="222"/>
      <c r="G15" s="220">
        <v>4</v>
      </c>
      <c r="H15" s="221"/>
      <c r="I15" s="88"/>
      <c r="J15" s="91">
        <f t="shared" si="0"/>
        <v>240</v>
      </c>
      <c r="K15" s="92">
        <f>SUM(Q15:X15)</f>
        <v>8</v>
      </c>
      <c r="L15" s="92">
        <f t="shared" si="1"/>
        <v>80</v>
      </c>
      <c r="M15" s="218"/>
      <c r="N15" s="218">
        <v>80</v>
      </c>
      <c r="O15" s="218"/>
      <c r="P15" s="93">
        <f t="shared" si="2"/>
        <v>160</v>
      </c>
      <c r="Q15" s="223">
        <v>2</v>
      </c>
      <c r="R15" s="224">
        <v>2</v>
      </c>
      <c r="S15" s="224">
        <v>2</v>
      </c>
      <c r="T15" s="224">
        <v>2</v>
      </c>
      <c r="U15" s="224"/>
      <c r="V15" s="224"/>
      <c r="W15" s="116"/>
      <c r="X15" s="117"/>
    </row>
    <row r="16" spans="1:24" s="161" customFormat="1" ht="24.75" customHeight="1">
      <c r="A16" s="98" t="s">
        <v>151</v>
      </c>
      <c r="B16" s="225" t="s">
        <v>237</v>
      </c>
      <c r="C16" s="220"/>
      <c r="D16" s="220"/>
      <c r="E16" s="221"/>
      <c r="F16" s="222">
        <v>2</v>
      </c>
      <c r="G16" s="220">
        <v>4</v>
      </c>
      <c r="H16" s="221"/>
      <c r="I16" s="88"/>
      <c r="J16" s="91">
        <f t="shared" si="0"/>
        <v>360</v>
      </c>
      <c r="K16" s="92">
        <f>SUM(Q16:X16)</f>
        <v>12</v>
      </c>
      <c r="L16" s="92">
        <f t="shared" si="1"/>
        <v>120</v>
      </c>
      <c r="M16" s="218"/>
      <c r="N16" s="218">
        <v>120</v>
      </c>
      <c r="O16" s="218"/>
      <c r="P16" s="93">
        <f t="shared" si="2"/>
        <v>240</v>
      </c>
      <c r="Q16" s="223">
        <v>3</v>
      </c>
      <c r="R16" s="224">
        <v>3</v>
      </c>
      <c r="S16" s="224">
        <v>3</v>
      </c>
      <c r="T16" s="224">
        <v>3</v>
      </c>
      <c r="U16" s="224"/>
      <c r="V16" s="224"/>
      <c r="W16" s="116"/>
      <c r="X16" s="117"/>
    </row>
    <row r="17" spans="1:24" s="161" customFormat="1" ht="24.75" customHeight="1">
      <c r="A17" s="98" t="s">
        <v>152</v>
      </c>
      <c r="B17" s="225" t="s">
        <v>205</v>
      </c>
      <c r="C17" s="158"/>
      <c r="D17" s="158"/>
      <c r="E17" s="159"/>
      <c r="F17" s="160"/>
      <c r="G17" s="158">
        <v>6</v>
      </c>
      <c r="H17" s="159"/>
      <c r="I17" s="12"/>
      <c r="J17" s="91">
        <f t="shared" si="0"/>
        <v>180</v>
      </c>
      <c r="K17" s="92">
        <v>6</v>
      </c>
      <c r="L17" s="92">
        <f t="shared" si="1"/>
        <v>60</v>
      </c>
      <c r="M17" s="94"/>
      <c r="N17" s="94">
        <v>60</v>
      </c>
      <c r="O17" s="94"/>
      <c r="P17" s="93">
        <f t="shared" si="2"/>
        <v>120</v>
      </c>
      <c r="Q17" s="223"/>
      <c r="R17" s="224"/>
      <c r="S17" s="224"/>
      <c r="T17" s="224"/>
      <c r="U17" s="224">
        <v>3</v>
      </c>
      <c r="V17" s="224">
        <v>3</v>
      </c>
      <c r="W17" s="116"/>
      <c r="X17" s="117"/>
    </row>
    <row r="18" spans="1:24" s="161" customFormat="1" ht="24.75" customHeight="1">
      <c r="A18" s="98" t="s">
        <v>153</v>
      </c>
      <c r="B18" s="13" t="s">
        <v>235</v>
      </c>
      <c r="C18" s="158"/>
      <c r="D18" s="158"/>
      <c r="E18" s="159"/>
      <c r="F18" s="160"/>
      <c r="G18" s="158">
        <v>3</v>
      </c>
      <c r="H18" s="159"/>
      <c r="I18" s="88"/>
      <c r="J18" s="91">
        <f t="shared" si="0"/>
        <v>90</v>
      </c>
      <c r="K18" s="92">
        <f>SUM(Q18:X18)</f>
        <v>3</v>
      </c>
      <c r="L18" s="92">
        <f t="shared" si="1"/>
        <v>30</v>
      </c>
      <c r="M18" s="94">
        <v>10</v>
      </c>
      <c r="N18" s="94">
        <v>20</v>
      </c>
      <c r="O18" s="94"/>
      <c r="P18" s="93">
        <f t="shared" si="2"/>
        <v>60</v>
      </c>
      <c r="Q18" s="115"/>
      <c r="R18" s="116"/>
      <c r="S18" s="116">
        <v>3</v>
      </c>
      <c r="T18" s="116"/>
      <c r="U18" s="116"/>
      <c r="V18" s="116"/>
      <c r="W18" s="116"/>
      <c r="X18" s="117"/>
    </row>
    <row r="19" spans="1:24" s="161" customFormat="1" ht="24.75" customHeight="1">
      <c r="A19" s="98" t="s">
        <v>154</v>
      </c>
      <c r="B19" s="13" t="s">
        <v>236</v>
      </c>
      <c r="C19" s="158"/>
      <c r="D19" s="158"/>
      <c r="E19" s="159"/>
      <c r="F19" s="160"/>
      <c r="G19" s="158">
        <v>2</v>
      </c>
      <c r="H19" s="159"/>
      <c r="I19" s="88"/>
      <c r="J19" s="91">
        <v>90</v>
      </c>
      <c r="K19" s="92">
        <v>3</v>
      </c>
      <c r="L19" s="92">
        <v>30</v>
      </c>
      <c r="M19" s="94">
        <v>10</v>
      </c>
      <c r="N19" s="94">
        <v>20</v>
      </c>
      <c r="O19" s="94"/>
      <c r="P19" s="93">
        <v>60</v>
      </c>
      <c r="Q19" s="115"/>
      <c r="R19" s="116">
        <v>3</v>
      </c>
      <c r="S19" s="116"/>
      <c r="T19" s="116"/>
      <c r="U19" s="116"/>
      <c r="V19" s="116"/>
      <c r="W19" s="116"/>
      <c r="X19" s="117"/>
    </row>
    <row r="20" spans="1:24" s="161" customFormat="1" ht="24.75" customHeight="1">
      <c r="A20" s="98" t="s">
        <v>155</v>
      </c>
      <c r="B20" s="225" t="s">
        <v>238</v>
      </c>
      <c r="C20" s="89"/>
      <c r="D20" s="89">
        <v>1</v>
      </c>
      <c r="E20" s="90"/>
      <c r="F20" s="88"/>
      <c r="G20" s="89"/>
      <c r="H20" s="90"/>
      <c r="I20" s="88"/>
      <c r="J20" s="91">
        <f>K20*30</f>
        <v>150</v>
      </c>
      <c r="K20" s="92">
        <f>SUM(Q20:X20)</f>
        <v>5</v>
      </c>
      <c r="L20" s="92">
        <f>K20*10</f>
        <v>50</v>
      </c>
      <c r="M20" s="218">
        <v>20</v>
      </c>
      <c r="N20" s="218">
        <v>30</v>
      </c>
      <c r="O20" s="218"/>
      <c r="P20" s="93">
        <f>J20-L20</f>
        <v>100</v>
      </c>
      <c r="Q20" s="223">
        <v>5</v>
      </c>
      <c r="R20" s="116"/>
      <c r="S20" s="116"/>
      <c r="T20" s="116"/>
      <c r="U20" s="116"/>
      <c r="V20" s="116"/>
      <c r="W20" s="116"/>
      <c r="X20" s="117"/>
    </row>
    <row r="21" spans="1:30" s="164" customFormat="1" ht="34.5" customHeight="1" thickBot="1">
      <c r="A21" s="299" t="s">
        <v>116</v>
      </c>
      <c r="B21" s="300"/>
      <c r="C21" s="317"/>
      <c r="D21" s="317"/>
      <c r="E21" s="318"/>
      <c r="F21" s="319"/>
      <c r="G21" s="317"/>
      <c r="H21" s="318"/>
      <c r="I21" s="1"/>
      <c r="J21" s="2">
        <f aca="true" t="shared" si="3" ref="J21:X21">SUM(J11:J20)</f>
        <v>1500</v>
      </c>
      <c r="K21" s="3">
        <f>SUM(K11:K20)</f>
        <v>50</v>
      </c>
      <c r="L21" s="3">
        <f t="shared" si="3"/>
        <v>500</v>
      </c>
      <c r="M21" s="3">
        <f t="shared" si="3"/>
        <v>84</v>
      </c>
      <c r="N21" s="3">
        <f t="shared" si="3"/>
        <v>416</v>
      </c>
      <c r="O21" s="3">
        <f t="shared" si="3"/>
        <v>0</v>
      </c>
      <c r="P21" s="4">
        <f t="shared" si="3"/>
        <v>1000</v>
      </c>
      <c r="Q21" s="2">
        <f t="shared" si="3"/>
        <v>20</v>
      </c>
      <c r="R21" s="3">
        <f t="shared" si="3"/>
        <v>8</v>
      </c>
      <c r="S21" s="3">
        <f t="shared" si="3"/>
        <v>11</v>
      </c>
      <c r="T21" s="3">
        <f t="shared" si="3"/>
        <v>5</v>
      </c>
      <c r="U21" s="3">
        <f t="shared" si="3"/>
        <v>3</v>
      </c>
      <c r="V21" s="3">
        <f t="shared" si="3"/>
        <v>3</v>
      </c>
      <c r="W21" s="3">
        <f t="shared" si="3"/>
        <v>0</v>
      </c>
      <c r="X21" s="6">
        <f t="shared" si="3"/>
        <v>0</v>
      </c>
      <c r="Y21" s="163"/>
      <c r="Z21" s="163"/>
      <c r="AB21" s="157"/>
      <c r="AC21" s="157"/>
      <c r="AD21" s="157"/>
    </row>
    <row r="22" spans="1:30" s="165" customFormat="1" ht="19.5" customHeight="1" thickBot="1">
      <c r="A22" s="287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9"/>
      <c r="AB22" s="161"/>
      <c r="AC22" s="162"/>
      <c r="AD22" s="162"/>
    </row>
    <row r="23" spans="1:30" s="165" customFormat="1" ht="34.5" customHeight="1">
      <c r="A23" s="301" t="s">
        <v>131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3"/>
      <c r="AB23" s="161"/>
      <c r="AC23" s="161"/>
      <c r="AD23" s="161"/>
    </row>
    <row r="24" spans="1:30" s="165" customFormat="1" ht="24.75" customHeight="1">
      <c r="A24" s="98" t="s">
        <v>156</v>
      </c>
      <c r="B24" s="13" t="s">
        <v>207</v>
      </c>
      <c r="C24" s="14"/>
      <c r="D24" s="14"/>
      <c r="E24" s="15"/>
      <c r="F24" s="12"/>
      <c r="G24" s="14">
        <v>1</v>
      </c>
      <c r="H24" s="15"/>
      <c r="I24" s="12"/>
      <c r="J24" s="91">
        <f>K24*30</f>
        <v>150</v>
      </c>
      <c r="K24" s="92">
        <f>SUM(Q24:X24)</f>
        <v>5</v>
      </c>
      <c r="L24" s="92">
        <v>30</v>
      </c>
      <c r="M24" s="194">
        <v>20</v>
      </c>
      <c r="N24" s="194">
        <v>30</v>
      </c>
      <c r="O24" s="194"/>
      <c r="P24" s="93">
        <f>J24-L24</f>
        <v>120</v>
      </c>
      <c r="Q24" s="195">
        <v>5</v>
      </c>
      <c r="R24" s="217"/>
      <c r="S24" s="196"/>
      <c r="T24" s="196"/>
      <c r="U24" s="196"/>
      <c r="V24" s="196"/>
      <c r="W24" s="196"/>
      <c r="X24" s="197"/>
      <c r="AB24" s="161"/>
      <c r="AC24" s="161"/>
      <c r="AD24" s="161"/>
    </row>
    <row r="25" spans="1:30" s="165" customFormat="1" ht="24.75" customHeight="1">
      <c r="A25" s="98" t="s">
        <v>157</v>
      </c>
      <c r="B25" s="11" t="s">
        <v>194</v>
      </c>
      <c r="C25" s="14"/>
      <c r="D25" s="14"/>
      <c r="E25" s="15"/>
      <c r="F25" s="12"/>
      <c r="G25" s="14">
        <v>3</v>
      </c>
      <c r="H25" s="15"/>
      <c r="I25" s="12"/>
      <c r="J25" s="91">
        <f>K25*30</f>
        <v>90</v>
      </c>
      <c r="K25" s="92">
        <f>SUM(Q25:X25)</f>
        <v>3</v>
      </c>
      <c r="L25" s="92">
        <f aca="true" t="shared" si="4" ref="L25:L40">K25*10</f>
        <v>30</v>
      </c>
      <c r="M25" s="194">
        <v>10</v>
      </c>
      <c r="N25" s="194">
        <v>20</v>
      </c>
      <c r="O25" s="194"/>
      <c r="P25" s="93">
        <f aca="true" t="shared" si="5" ref="P25:P40">J25-L25</f>
        <v>60</v>
      </c>
      <c r="Q25" s="195"/>
      <c r="R25" s="196"/>
      <c r="S25" s="196">
        <v>3</v>
      </c>
      <c r="T25" s="196"/>
      <c r="U25" s="196"/>
      <c r="V25" s="196"/>
      <c r="W25" s="196"/>
      <c r="X25" s="197"/>
      <c r="AB25" s="161"/>
      <c r="AC25" s="161"/>
      <c r="AD25" s="161"/>
    </row>
    <row r="26" spans="1:24" s="165" customFormat="1" ht="24.75" customHeight="1">
      <c r="A26" s="98" t="s">
        <v>158</v>
      </c>
      <c r="B26" s="11" t="s">
        <v>223</v>
      </c>
      <c r="C26" s="14"/>
      <c r="D26" s="14">
        <v>3</v>
      </c>
      <c r="E26" s="15"/>
      <c r="F26" s="12"/>
      <c r="G26" s="14"/>
      <c r="H26" s="15"/>
      <c r="I26" s="12"/>
      <c r="J26" s="91">
        <f>K26*30</f>
        <v>90</v>
      </c>
      <c r="K26" s="92">
        <f>SUM(Q26:X26)</f>
        <v>3</v>
      </c>
      <c r="L26" s="92">
        <f t="shared" si="4"/>
        <v>30</v>
      </c>
      <c r="M26" s="194">
        <v>10</v>
      </c>
      <c r="N26" s="194">
        <v>20</v>
      </c>
      <c r="O26" s="194"/>
      <c r="P26" s="93">
        <f t="shared" si="5"/>
        <v>60</v>
      </c>
      <c r="Q26" s="195"/>
      <c r="R26" s="196"/>
      <c r="S26" s="196">
        <v>3</v>
      </c>
      <c r="T26" s="196"/>
      <c r="U26" s="196"/>
      <c r="V26" s="196"/>
      <c r="W26" s="196"/>
      <c r="X26" s="197"/>
    </row>
    <row r="27" spans="1:24" s="165" customFormat="1" ht="24.75" customHeight="1">
      <c r="A27" s="98" t="s">
        <v>159</v>
      </c>
      <c r="B27" s="11" t="s">
        <v>230</v>
      </c>
      <c r="C27" s="14">
        <v>1</v>
      </c>
      <c r="D27" s="14">
        <v>2</v>
      </c>
      <c r="E27" s="15"/>
      <c r="F27" s="12"/>
      <c r="G27" s="14"/>
      <c r="H27" s="15"/>
      <c r="I27" s="12"/>
      <c r="J27" s="91">
        <v>240</v>
      </c>
      <c r="K27" s="92">
        <v>8</v>
      </c>
      <c r="L27" s="92">
        <v>80</v>
      </c>
      <c r="M27" s="194">
        <v>30</v>
      </c>
      <c r="N27" s="194">
        <v>50</v>
      </c>
      <c r="O27" s="194"/>
      <c r="P27" s="93">
        <f t="shared" si="5"/>
        <v>160</v>
      </c>
      <c r="Q27" s="195">
        <v>5</v>
      </c>
      <c r="R27" s="196">
        <v>3</v>
      </c>
      <c r="S27" s="196"/>
      <c r="T27" s="196"/>
      <c r="U27" s="196"/>
      <c r="V27" s="196"/>
      <c r="W27" s="196"/>
      <c r="X27" s="197"/>
    </row>
    <row r="28" spans="1:24" s="165" customFormat="1" ht="22.5" customHeight="1">
      <c r="A28" s="98" t="s">
        <v>160</v>
      </c>
      <c r="B28" s="11" t="s">
        <v>193</v>
      </c>
      <c r="C28" s="14"/>
      <c r="D28" s="14"/>
      <c r="E28" s="15"/>
      <c r="F28" s="12"/>
      <c r="G28" s="14">
        <v>2</v>
      </c>
      <c r="H28" s="15"/>
      <c r="I28" s="12"/>
      <c r="J28" s="91">
        <f>K28*30</f>
        <v>120</v>
      </c>
      <c r="K28" s="92">
        <f>SUM(Q28:X28)</f>
        <v>4</v>
      </c>
      <c r="L28" s="92">
        <f t="shared" si="4"/>
        <v>40</v>
      </c>
      <c r="M28" s="194">
        <v>10</v>
      </c>
      <c r="N28" s="194">
        <v>20</v>
      </c>
      <c r="O28" s="194"/>
      <c r="P28" s="93">
        <f t="shared" si="5"/>
        <v>80</v>
      </c>
      <c r="Q28" s="195"/>
      <c r="R28" s="196">
        <v>4</v>
      </c>
      <c r="S28" s="196"/>
      <c r="T28" s="196"/>
      <c r="U28" s="196"/>
      <c r="V28" s="196"/>
      <c r="W28" s="196"/>
      <c r="X28" s="197"/>
    </row>
    <row r="29" spans="1:24" s="165" customFormat="1" ht="22.5" customHeight="1">
      <c r="A29" s="98" t="s">
        <v>161</v>
      </c>
      <c r="B29" s="11" t="s">
        <v>197</v>
      </c>
      <c r="C29" s="14"/>
      <c r="D29" s="14">
        <v>4</v>
      </c>
      <c r="E29" s="15"/>
      <c r="F29" s="12"/>
      <c r="G29" s="14"/>
      <c r="H29" s="15"/>
      <c r="I29" s="12"/>
      <c r="J29" s="91">
        <f aca="true" t="shared" si="6" ref="J29:J38">K29*30</f>
        <v>150</v>
      </c>
      <c r="K29" s="92">
        <v>5</v>
      </c>
      <c r="L29" s="92">
        <f t="shared" si="4"/>
        <v>50</v>
      </c>
      <c r="M29" s="194">
        <v>20</v>
      </c>
      <c r="N29" s="194">
        <v>30</v>
      </c>
      <c r="O29" s="194"/>
      <c r="P29" s="93">
        <f t="shared" si="5"/>
        <v>100</v>
      </c>
      <c r="Q29" s="195"/>
      <c r="R29" s="196"/>
      <c r="S29" s="196"/>
      <c r="T29" s="196">
        <v>5</v>
      </c>
      <c r="U29" s="196"/>
      <c r="V29" s="196"/>
      <c r="W29" s="196"/>
      <c r="X29" s="197"/>
    </row>
    <row r="30" spans="1:24" s="165" customFormat="1" ht="24.75" customHeight="1">
      <c r="A30" s="98" t="s">
        <v>162</v>
      </c>
      <c r="B30" s="11" t="s">
        <v>195</v>
      </c>
      <c r="C30" s="14"/>
      <c r="D30" s="14">
        <v>3</v>
      </c>
      <c r="E30" s="15"/>
      <c r="F30" s="12"/>
      <c r="G30" s="14"/>
      <c r="H30" s="15"/>
      <c r="I30" s="12"/>
      <c r="J30" s="91">
        <f t="shared" si="6"/>
        <v>150</v>
      </c>
      <c r="K30" s="92">
        <f aca="true" t="shared" si="7" ref="K30:K38">SUM(Q30:X30)</f>
        <v>5</v>
      </c>
      <c r="L30" s="92">
        <f t="shared" si="4"/>
        <v>50</v>
      </c>
      <c r="M30" s="194">
        <v>20</v>
      </c>
      <c r="N30" s="194">
        <v>30</v>
      </c>
      <c r="O30" s="194"/>
      <c r="P30" s="93">
        <f t="shared" si="5"/>
        <v>100</v>
      </c>
      <c r="Q30" s="195"/>
      <c r="R30" s="196"/>
      <c r="S30" s="196">
        <v>5</v>
      </c>
      <c r="T30" s="196"/>
      <c r="U30" s="196"/>
      <c r="V30" s="196"/>
      <c r="W30" s="196"/>
      <c r="X30" s="197"/>
    </row>
    <row r="31" spans="1:24" s="165" customFormat="1" ht="24.75" customHeight="1">
      <c r="A31" s="98" t="s">
        <v>163</v>
      </c>
      <c r="B31" s="11" t="s">
        <v>199</v>
      </c>
      <c r="C31" s="14"/>
      <c r="D31" s="14"/>
      <c r="E31" s="15"/>
      <c r="F31" s="12"/>
      <c r="G31" s="14">
        <v>5</v>
      </c>
      <c r="H31" s="15"/>
      <c r="I31" s="12"/>
      <c r="J31" s="91">
        <f t="shared" si="6"/>
        <v>90</v>
      </c>
      <c r="K31" s="92">
        <f t="shared" si="7"/>
        <v>3</v>
      </c>
      <c r="L31" s="92">
        <f t="shared" si="4"/>
        <v>30</v>
      </c>
      <c r="M31" s="194">
        <v>10</v>
      </c>
      <c r="N31" s="194">
        <v>20</v>
      </c>
      <c r="O31" s="194"/>
      <c r="P31" s="93">
        <f t="shared" si="5"/>
        <v>60</v>
      </c>
      <c r="Q31" s="195"/>
      <c r="R31" s="196"/>
      <c r="S31" s="196"/>
      <c r="T31" s="196"/>
      <c r="U31" s="196">
        <v>3</v>
      </c>
      <c r="V31" s="196"/>
      <c r="W31" s="196"/>
      <c r="X31" s="197"/>
    </row>
    <row r="32" spans="1:24" s="165" customFormat="1" ht="24.75" customHeight="1">
      <c r="A32" s="98" t="s">
        <v>164</v>
      </c>
      <c r="B32" s="11" t="s">
        <v>220</v>
      </c>
      <c r="C32" s="14"/>
      <c r="D32" s="14">
        <v>7</v>
      </c>
      <c r="E32" s="15"/>
      <c r="F32" s="12">
        <v>3</v>
      </c>
      <c r="G32" s="14">
        <v>6</v>
      </c>
      <c r="H32" s="15"/>
      <c r="I32" s="12"/>
      <c r="J32" s="91">
        <f t="shared" si="6"/>
        <v>390</v>
      </c>
      <c r="K32" s="92">
        <f t="shared" si="7"/>
        <v>13</v>
      </c>
      <c r="L32" s="92">
        <f t="shared" si="4"/>
        <v>130</v>
      </c>
      <c r="M32" s="194">
        <v>50</v>
      </c>
      <c r="N32" s="194">
        <v>80</v>
      </c>
      <c r="O32" s="194"/>
      <c r="P32" s="93">
        <f t="shared" si="5"/>
        <v>260</v>
      </c>
      <c r="Q32" s="195"/>
      <c r="R32" s="196"/>
      <c r="S32" s="196">
        <v>3</v>
      </c>
      <c r="T32" s="196"/>
      <c r="U32" s="196"/>
      <c r="V32" s="196">
        <v>6</v>
      </c>
      <c r="W32" s="196">
        <v>4</v>
      </c>
      <c r="X32" s="197"/>
    </row>
    <row r="33" spans="1:24" s="165" customFormat="1" ht="24.75" customHeight="1">
      <c r="A33" s="98" t="s">
        <v>165</v>
      </c>
      <c r="B33" s="202" t="s">
        <v>201</v>
      </c>
      <c r="C33" s="14"/>
      <c r="D33" s="14">
        <v>7</v>
      </c>
      <c r="E33" s="15"/>
      <c r="F33" s="12"/>
      <c r="G33" s="14"/>
      <c r="H33" s="15"/>
      <c r="I33" s="12"/>
      <c r="J33" s="91">
        <f t="shared" si="6"/>
        <v>150</v>
      </c>
      <c r="K33" s="92">
        <f t="shared" si="7"/>
        <v>5</v>
      </c>
      <c r="L33" s="92">
        <f t="shared" si="4"/>
        <v>50</v>
      </c>
      <c r="M33" s="194">
        <v>20</v>
      </c>
      <c r="N33" s="194">
        <v>30</v>
      </c>
      <c r="O33" s="194"/>
      <c r="P33" s="93">
        <f t="shared" si="5"/>
        <v>100</v>
      </c>
      <c r="Q33" s="195"/>
      <c r="R33" s="196"/>
      <c r="S33" s="196"/>
      <c r="T33" s="196"/>
      <c r="U33" s="196"/>
      <c r="V33" s="196"/>
      <c r="W33" s="196">
        <v>5</v>
      </c>
      <c r="X33" s="197"/>
    </row>
    <row r="34" spans="1:24" s="165" customFormat="1" ht="24.75" customHeight="1">
      <c r="A34" s="98" t="s">
        <v>166</v>
      </c>
      <c r="B34" s="202" t="s">
        <v>200</v>
      </c>
      <c r="C34" s="14"/>
      <c r="D34" s="14">
        <v>8</v>
      </c>
      <c r="E34" s="15"/>
      <c r="F34" s="12"/>
      <c r="G34" s="14">
        <v>7</v>
      </c>
      <c r="H34" s="15"/>
      <c r="I34" s="12"/>
      <c r="J34" s="91">
        <f t="shared" si="6"/>
        <v>180</v>
      </c>
      <c r="K34" s="92">
        <f t="shared" si="7"/>
        <v>6</v>
      </c>
      <c r="L34" s="92">
        <f t="shared" si="4"/>
        <v>60</v>
      </c>
      <c r="M34" s="194">
        <v>30</v>
      </c>
      <c r="N34" s="194">
        <v>50</v>
      </c>
      <c r="O34" s="194"/>
      <c r="P34" s="93">
        <f t="shared" si="5"/>
        <v>120</v>
      </c>
      <c r="Q34" s="195"/>
      <c r="R34" s="196"/>
      <c r="S34" s="196"/>
      <c r="T34" s="196"/>
      <c r="U34" s="196"/>
      <c r="V34" s="196"/>
      <c r="W34" s="196">
        <v>3</v>
      </c>
      <c r="X34" s="197">
        <v>3</v>
      </c>
    </row>
    <row r="35" spans="1:24" s="165" customFormat="1" ht="24.75" customHeight="1">
      <c r="A35" s="98" t="s">
        <v>167</v>
      </c>
      <c r="B35" s="202" t="s">
        <v>248</v>
      </c>
      <c r="C35" s="14"/>
      <c r="D35" s="14"/>
      <c r="E35" s="15"/>
      <c r="F35" s="12">
        <v>7</v>
      </c>
      <c r="G35" s="14">
        <v>8</v>
      </c>
      <c r="H35" s="15"/>
      <c r="I35" s="12"/>
      <c r="J35" s="91">
        <f t="shared" si="6"/>
        <v>180</v>
      </c>
      <c r="K35" s="92">
        <f t="shared" si="7"/>
        <v>6</v>
      </c>
      <c r="L35" s="92">
        <f t="shared" si="4"/>
        <v>60</v>
      </c>
      <c r="M35" s="194">
        <v>10</v>
      </c>
      <c r="N35" s="194">
        <v>20</v>
      </c>
      <c r="O35" s="194"/>
      <c r="P35" s="93">
        <f t="shared" si="5"/>
        <v>120</v>
      </c>
      <c r="Q35" s="195"/>
      <c r="R35" s="196"/>
      <c r="S35" s="196"/>
      <c r="T35" s="196"/>
      <c r="U35" s="196"/>
      <c r="V35" s="196"/>
      <c r="W35" s="196">
        <v>3</v>
      </c>
      <c r="X35" s="197">
        <v>3</v>
      </c>
    </row>
    <row r="36" spans="1:24" s="165" customFormat="1" ht="24.75" customHeight="1">
      <c r="A36" s="98" t="s">
        <v>168</v>
      </c>
      <c r="B36" s="11" t="s">
        <v>196</v>
      </c>
      <c r="C36" s="14"/>
      <c r="D36" s="14">
        <v>6</v>
      </c>
      <c r="E36" s="15"/>
      <c r="F36" s="12"/>
      <c r="G36" s="14">
        <v>7</v>
      </c>
      <c r="H36" s="15"/>
      <c r="I36" s="12"/>
      <c r="J36" s="91">
        <f t="shared" si="6"/>
        <v>270</v>
      </c>
      <c r="K36" s="92">
        <f t="shared" si="7"/>
        <v>9</v>
      </c>
      <c r="L36" s="92">
        <f t="shared" si="4"/>
        <v>90</v>
      </c>
      <c r="M36" s="194">
        <v>40</v>
      </c>
      <c r="N36" s="194">
        <v>50</v>
      </c>
      <c r="O36" s="194"/>
      <c r="P36" s="93">
        <f t="shared" si="5"/>
        <v>180</v>
      </c>
      <c r="Q36" s="195"/>
      <c r="R36" s="196"/>
      <c r="S36" s="196"/>
      <c r="T36" s="196"/>
      <c r="U36" s="196"/>
      <c r="V36" s="196">
        <v>5</v>
      </c>
      <c r="W36" s="196">
        <v>4</v>
      </c>
      <c r="X36" s="197"/>
    </row>
    <row r="37" spans="1:24" s="165" customFormat="1" ht="24.75" customHeight="1">
      <c r="A37" s="98" t="s">
        <v>169</v>
      </c>
      <c r="B37" s="11" t="s">
        <v>198</v>
      </c>
      <c r="C37" s="14"/>
      <c r="D37" s="14">
        <v>5</v>
      </c>
      <c r="E37" s="15"/>
      <c r="F37" s="12"/>
      <c r="G37" s="14"/>
      <c r="H37" s="15"/>
      <c r="I37" s="12"/>
      <c r="J37" s="91">
        <f t="shared" si="6"/>
        <v>150</v>
      </c>
      <c r="K37" s="92">
        <f t="shared" si="7"/>
        <v>5</v>
      </c>
      <c r="L37" s="92">
        <f t="shared" si="4"/>
        <v>50</v>
      </c>
      <c r="M37" s="194">
        <v>20</v>
      </c>
      <c r="N37" s="194">
        <v>30</v>
      </c>
      <c r="O37" s="194"/>
      <c r="P37" s="93">
        <f t="shared" si="5"/>
        <v>100</v>
      </c>
      <c r="Q37" s="195"/>
      <c r="R37" s="196"/>
      <c r="S37" s="196"/>
      <c r="T37" s="196"/>
      <c r="U37" s="196">
        <v>5</v>
      </c>
      <c r="V37" s="196"/>
      <c r="W37" s="196"/>
      <c r="X37" s="197"/>
    </row>
    <row r="38" spans="1:24" s="165" customFormat="1" ht="24.75" customHeight="1">
      <c r="A38" s="98" t="s">
        <v>170</v>
      </c>
      <c r="B38" s="11" t="s">
        <v>202</v>
      </c>
      <c r="C38" s="14"/>
      <c r="D38" s="14"/>
      <c r="E38" s="15"/>
      <c r="F38" s="12"/>
      <c r="G38" s="14">
        <v>5</v>
      </c>
      <c r="H38" s="15"/>
      <c r="I38" s="12"/>
      <c r="J38" s="91">
        <f t="shared" si="6"/>
        <v>90</v>
      </c>
      <c r="K38" s="92">
        <f t="shared" si="7"/>
        <v>3</v>
      </c>
      <c r="L38" s="92">
        <f t="shared" si="4"/>
        <v>30</v>
      </c>
      <c r="M38" s="194">
        <v>10</v>
      </c>
      <c r="N38" s="194">
        <v>20</v>
      </c>
      <c r="O38" s="194"/>
      <c r="P38" s="93">
        <f t="shared" si="5"/>
        <v>60</v>
      </c>
      <c r="Q38" s="195"/>
      <c r="R38" s="196"/>
      <c r="S38" s="196"/>
      <c r="T38" s="196"/>
      <c r="U38" s="196">
        <v>3</v>
      </c>
      <c r="V38" s="215"/>
      <c r="W38" s="215"/>
      <c r="X38" s="216"/>
    </row>
    <row r="39" spans="1:24" s="165" customFormat="1" ht="24.75" customHeight="1">
      <c r="A39" s="98" t="s">
        <v>171</v>
      </c>
      <c r="B39" s="11" t="s">
        <v>208</v>
      </c>
      <c r="C39" s="14"/>
      <c r="D39" s="14">
        <v>6</v>
      </c>
      <c r="E39" s="15"/>
      <c r="F39" s="12"/>
      <c r="G39" s="14">
        <v>5</v>
      </c>
      <c r="H39" s="15"/>
      <c r="I39" s="12"/>
      <c r="J39" s="91">
        <f>K39*30</f>
        <v>240</v>
      </c>
      <c r="K39" s="92">
        <f>SUM(Q39:X39)</f>
        <v>8</v>
      </c>
      <c r="L39" s="92">
        <f>K39*10</f>
        <v>80</v>
      </c>
      <c r="M39" s="194">
        <v>40</v>
      </c>
      <c r="N39" s="194">
        <v>40</v>
      </c>
      <c r="O39" s="194"/>
      <c r="P39" s="93">
        <f>J39-L39</f>
        <v>160</v>
      </c>
      <c r="Q39" s="195"/>
      <c r="R39" s="196"/>
      <c r="S39" s="196"/>
      <c r="T39" s="196"/>
      <c r="U39" s="196">
        <v>4</v>
      </c>
      <c r="V39" s="196">
        <v>4</v>
      </c>
      <c r="W39" s="196"/>
      <c r="X39" s="197"/>
    </row>
    <row r="40" spans="1:24" s="165" customFormat="1" ht="24.75" customHeight="1">
      <c r="A40" s="98" t="s">
        <v>172</v>
      </c>
      <c r="B40" s="11" t="s">
        <v>245</v>
      </c>
      <c r="C40" s="14"/>
      <c r="D40" s="14"/>
      <c r="E40" s="15"/>
      <c r="F40" s="12"/>
      <c r="G40" s="14">
        <v>8</v>
      </c>
      <c r="H40" s="15"/>
      <c r="I40" s="12"/>
      <c r="J40" s="91">
        <f>K40*30</f>
        <v>150</v>
      </c>
      <c r="K40" s="92">
        <f>SUM(Q40:X40)</f>
        <v>5</v>
      </c>
      <c r="L40" s="92">
        <f t="shared" si="4"/>
        <v>50</v>
      </c>
      <c r="M40" s="194">
        <v>40</v>
      </c>
      <c r="N40" s="194">
        <v>40</v>
      </c>
      <c r="O40" s="194"/>
      <c r="P40" s="93">
        <f t="shared" si="5"/>
        <v>100</v>
      </c>
      <c r="Q40" s="195"/>
      <c r="R40" s="196"/>
      <c r="S40" s="196"/>
      <c r="T40" s="196"/>
      <c r="U40" s="196"/>
      <c r="V40" s="196"/>
      <c r="W40" s="196"/>
      <c r="X40" s="197">
        <v>5</v>
      </c>
    </row>
    <row r="41" spans="1:24" s="165" customFormat="1" ht="24.75" customHeight="1" thickBot="1">
      <c r="A41" s="299" t="s">
        <v>117</v>
      </c>
      <c r="B41" s="300"/>
      <c r="C41" s="317"/>
      <c r="D41" s="317"/>
      <c r="E41" s="318"/>
      <c r="F41" s="319"/>
      <c r="G41" s="317"/>
      <c r="H41" s="318"/>
      <c r="I41" s="1"/>
      <c r="J41" s="2">
        <f aca="true" t="shared" si="8" ref="J41:X41">SUM(J24:J40)</f>
        <v>2880</v>
      </c>
      <c r="K41" s="2">
        <f>SUM(K24:K40)</f>
        <v>96</v>
      </c>
      <c r="L41" s="2">
        <f t="shared" si="8"/>
        <v>940</v>
      </c>
      <c r="M41" s="2">
        <f t="shared" si="8"/>
        <v>390</v>
      </c>
      <c r="N41" s="2">
        <f t="shared" si="8"/>
        <v>580</v>
      </c>
      <c r="O41" s="2">
        <f t="shared" si="8"/>
        <v>0</v>
      </c>
      <c r="P41" s="2">
        <f t="shared" si="8"/>
        <v>1940</v>
      </c>
      <c r="Q41" s="2">
        <f t="shared" si="8"/>
        <v>10</v>
      </c>
      <c r="R41" s="2">
        <f t="shared" si="8"/>
        <v>7</v>
      </c>
      <c r="S41" s="2">
        <f t="shared" si="8"/>
        <v>14</v>
      </c>
      <c r="T41" s="2">
        <f t="shared" si="8"/>
        <v>5</v>
      </c>
      <c r="U41" s="2">
        <f t="shared" si="8"/>
        <v>15</v>
      </c>
      <c r="V41" s="2">
        <f t="shared" si="8"/>
        <v>15</v>
      </c>
      <c r="W41" s="2">
        <f t="shared" si="8"/>
        <v>19</v>
      </c>
      <c r="X41" s="2">
        <f t="shared" si="8"/>
        <v>11</v>
      </c>
    </row>
    <row r="42" spans="1:26" s="164" customFormat="1" ht="34.5" customHeight="1" thickBot="1">
      <c r="A42" s="287"/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9"/>
      <c r="Y42" s="163"/>
      <c r="Z42" s="163"/>
    </row>
    <row r="43" spans="1:24" s="165" customFormat="1" ht="19.5" customHeight="1">
      <c r="A43" s="320" t="s">
        <v>120</v>
      </c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</row>
    <row r="44" spans="1:24" s="165" customFormat="1" ht="34.5" customHeight="1">
      <c r="A44" s="98" t="s">
        <v>172</v>
      </c>
      <c r="B44" s="11" t="s">
        <v>221</v>
      </c>
      <c r="C44" s="89"/>
      <c r="D44" s="89"/>
      <c r="E44" s="90"/>
      <c r="F44" s="88"/>
      <c r="G44" s="89"/>
      <c r="H44" s="90"/>
      <c r="I44" s="12">
        <v>6</v>
      </c>
      <c r="J44" s="96">
        <f>K44*30</f>
        <v>90</v>
      </c>
      <c r="K44" s="92">
        <f>SUM(Q44:X44)</f>
        <v>3</v>
      </c>
      <c r="L44" s="92">
        <v>0</v>
      </c>
      <c r="M44" s="94"/>
      <c r="N44" s="94"/>
      <c r="O44" s="94"/>
      <c r="P44" s="93">
        <f>J44-L44</f>
        <v>90</v>
      </c>
      <c r="Q44" s="115"/>
      <c r="R44" s="116"/>
      <c r="S44" s="116"/>
      <c r="T44" s="116"/>
      <c r="U44" s="116"/>
      <c r="V44" s="116">
        <v>3</v>
      </c>
      <c r="W44" s="116"/>
      <c r="X44" s="114"/>
    </row>
    <row r="45" spans="1:24" s="165" customFormat="1" ht="24.75" customHeight="1">
      <c r="A45" s="98" t="s">
        <v>173</v>
      </c>
      <c r="B45" s="11" t="s">
        <v>209</v>
      </c>
      <c r="C45" s="89"/>
      <c r="D45" s="89"/>
      <c r="E45" s="90"/>
      <c r="F45" s="88"/>
      <c r="G45" s="89"/>
      <c r="H45" s="90"/>
      <c r="I45" s="12">
        <v>7</v>
      </c>
      <c r="J45" s="96">
        <f>K45*30</f>
        <v>90</v>
      </c>
      <c r="K45" s="92">
        <f>SUM(Q45:X45)</f>
        <v>3</v>
      </c>
      <c r="L45" s="92">
        <v>0</v>
      </c>
      <c r="M45" s="94"/>
      <c r="N45" s="94"/>
      <c r="O45" s="94"/>
      <c r="P45" s="93">
        <f>J45-L45</f>
        <v>90</v>
      </c>
      <c r="Q45" s="115"/>
      <c r="R45" s="116"/>
      <c r="S45" s="116"/>
      <c r="T45" s="116"/>
      <c r="U45" s="116"/>
      <c r="V45" s="116"/>
      <c r="W45" s="116">
        <v>3</v>
      </c>
      <c r="X45" s="114"/>
    </row>
    <row r="46" spans="1:24" s="165" customFormat="1" ht="24.75" customHeight="1" thickBot="1">
      <c r="A46" s="299" t="s">
        <v>118</v>
      </c>
      <c r="B46" s="300"/>
      <c r="C46" s="324"/>
      <c r="D46" s="324"/>
      <c r="E46" s="325"/>
      <c r="F46" s="323"/>
      <c r="G46" s="324"/>
      <c r="H46" s="325"/>
      <c r="I46" s="5"/>
      <c r="J46" s="2">
        <f aca="true" t="shared" si="9" ref="J46:X46">SUM(J44:J45)</f>
        <v>180</v>
      </c>
      <c r="K46" s="3">
        <f t="shared" si="9"/>
        <v>6</v>
      </c>
      <c r="L46" s="3">
        <f t="shared" si="9"/>
        <v>0</v>
      </c>
      <c r="M46" s="3">
        <f t="shared" si="9"/>
        <v>0</v>
      </c>
      <c r="N46" s="3">
        <f t="shared" si="9"/>
        <v>0</v>
      </c>
      <c r="O46" s="3">
        <f t="shared" si="9"/>
        <v>0</v>
      </c>
      <c r="P46" s="6">
        <f t="shared" si="9"/>
        <v>180</v>
      </c>
      <c r="Q46" s="2">
        <f t="shared" si="9"/>
        <v>0</v>
      </c>
      <c r="R46" s="3">
        <f t="shared" si="9"/>
        <v>0</v>
      </c>
      <c r="S46" s="3">
        <f t="shared" si="9"/>
        <v>0</v>
      </c>
      <c r="T46" s="3">
        <f t="shared" si="9"/>
        <v>0</v>
      </c>
      <c r="U46" s="3">
        <f t="shared" si="9"/>
        <v>0</v>
      </c>
      <c r="V46" s="3">
        <f t="shared" si="9"/>
        <v>3</v>
      </c>
      <c r="W46" s="3">
        <f t="shared" si="9"/>
        <v>3</v>
      </c>
      <c r="X46" s="6">
        <f t="shared" si="9"/>
        <v>0</v>
      </c>
    </row>
    <row r="47" spans="1:26" s="167" customFormat="1" ht="34.5" customHeight="1" thickBot="1">
      <c r="A47" s="284"/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6"/>
      <c r="Y47" s="166"/>
      <c r="Z47" s="166"/>
    </row>
    <row r="48" spans="1:24" s="165" customFormat="1" ht="19.5" customHeight="1" thickBot="1">
      <c r="A48" s="348" t="s">
        <v>119</v>
      </c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50"/>
    </row>
    <row r="49" spans="1:24" s="165" customFormat="1" ht="34.5" customHeight="1" thickBot="1">
      <c r="A49" s="101" t="s">
        <v>174</v>
      </c>
      <c r="B49" s="82" t="s">
        <v>190</v>
      </c>
      <c r="C49" s="191"/>
      <c r="D49" s="191"/>
      <c r="E49" s="192"/>
      <c r="F49" s="18"/>
      <c r="G49" s="16">
        <v>4</v>
      </c>
      <c r="H49" s="17"/>
      <c r="I49" s="193"/>
      <c r="J49" s="96">
        <f>K49*30</f>
        <v>180</v>
      </c>
      <c r="K49" s="92">
        <f>SUM(Q49:X49)</f>
        <v>6</v>
      </c>
      <c r="L49" s="92">
        <v>0</v>
      </c>
      <c r="M49" s="94"/>
      <c r="N49" s="94"/>
      <c r="O49" s="94"/>
      <c r="P49" s="97">
        <f>J49-L49</f>
        <v>180</v>
      </c>
      <c r="Q49" s="118"/>
      <c r="R49" s="119"/>
      <c r="S49" s="119"/>
      <c r="T49" s="119">
        <v>6</v>
      </c>
      <c r="U49" s="119"/>
      <c r="V49" s="119"/>
      <c r="W49" s="119"/>
      <c r="X49" s="120"/>
    </row>
    <row r="50" spans="1:24" s="168" customFormat="1" ht="24.75" customHeight="1" thickBot="1">
      <c r="A50" s="101" t="s">
        <v>222</v>
      </c>
      <c r="B50" s="82" t="s">
        <v>191</v>
      </c>
      <c r="C50" s="191"/>
      <c r="D50" s="191"/>
      <c r="E50" s="192"/>
      <c r="F50" s="18"/>
      <c r="G50" s="16">
        <v>6</v>
      </c>
      <c r="H50" s="17"/>
      <c r="I50" s="193"/>
      <c r="J50" s="96">
        <f>K50*30</f>
        <v>270</v>
      </c>
      <c r="K50" s="92">
        <f>SUM(Q50:X50)</f>
        <v>9</v>
      </c>
      <c r="L50" s="92">
        <v>0</v>
      </c>
      <c r="M50" s="94"/>
      <c r="N50" s="94"/>
      <c r="O50" s="94"/>
      <c r="P50" s="97">
        <f>J50-L50</f>
        <v>270</v>
      </c>
      <c r="Q50" s="118"/>
      <c r="R50" s="119"/>
      <c r="S50" s="119"/>
      <c r="T50" s="119"/>
      <c r="U50" s="119"/>
      <c r="V50" s="119">
        <v>9</v>
      </c>
      <c r="W50" s="119"/>
      <c r="X50" s="120"/>
    </row>
    <row r="51" spans="1:24" s="168" customFormat="1" ht="24.75" customHeight="1">
      <c r="A51" s="101" t="s">
        <v>240</v>
      </c>
      <c r="B51" s="82" t="s">
        <v>192</v>
      </c>
      <c r="C51" s="191"/>
      <c r="D51" s="191"/>
      <c r="E51" s="192"/>
      <c r="F51" s="18"/>
      <c r="G51" s="16">
        <v>8</v>
      </c>
      <c r="H51" s="17"/>
      <c r="I51" s="193"/>
      <c r="J51" s="96">
        <f>K51*30</f>
        <v>270</v>
      </c>
      <c r="K51" s="92">
        <f>SUM(Q51:X51)</f>
        <v>9</v>
      </c>
      <c r="L51" s="92">
        <v>0</v>
      </c>
      <c r="M51" s="94"/>
      <c r="N51" s="94"/>
      <c r="O51" s="94"/>
      <c r="P51" s="97">
        <f>J51-L51</f>
        <v>270</v>
      </c>
      <c r="Q51" s="118"/>
      <c r="R51" s="119"/>
      <c r="S51" s="119"/>
      <c r="T51" s="119"/>
      <c r="U51" s="119"/>
      <c r="V51" s="119"/>
      <c r="W51" s="119"/>
      <c r="X51" s="120">
        <v>9</v>
      </c>
    </row>
    <row r="52" spans="1:24" s="168" customFormat="1" ht="24.75" customHeight="1" thickBot="1">
      <c r="A52" s="299" t="s">
        <v>121</v>
      </c>
      <c r="B52" s="300"/>
      <c r="C52" s="324"/>
      <c r="D52" s="324"/>
      <c r="E52" s="325"/>
      <c r="F52" s="323"/>
      <c r="G52" s="324"/>
      <c r="H52" s="325"/>
      <c r="I52" s="5"/>
      <c r="J52" s="2">
        <f aca="true" t="shared" si="10" ref="J52:X52">SUM(J49:J51)</f>
        <v>720</v>
      </c>
      <c r="K52" s="3">
        <f t="shared" si="10"/>
        <v>24</v>
      </c>
      <c r="L52" s="3">
        <f t="shared" si="10"/>
        <v>0</v>
      </c>
      <c r="M52" s="3">
        <f t="shared" si="10"/>
        <v>0</v>
      </c>
      <c r="N52" s="3">
        <f t="shared" si="10"/>
        <v>0</v>
      </c>
      <c r="O52" s="3">
        <f t="shared" si="10"/>
        <v>0</v>
      </c>
      <c r="P52" s="6">
        <f t="shared" si="10"/>
        <v>720</v>
      </c>
      <c r="Q52" s="2">
        <f t="shared" si="10"/>
        <v>0</v>
      </c>
      <c r="R52" s="3">
        <f t="shared" si="10"/>
        <v>0</v>
      </c>
      <c r="S52" s="3">
        <f t="shared" si="10"/>
        <v>0</v>
      </c>
      <c r="T52" s="3">
        <f t="shared" si="10"/>
        <v>6</v>
      </c>
      <c r="U52" s="3">
        <f t="shared" si="10"/>
        <v>0</v>
      </c>
      <c r="V52" s="3">
        <f t="shared" si="10"/>
        <v>9</v>
      </c>
      <c r="W52" s="3">
        <f t="shared" si="10"/>
        <v>0</v>
      </c>
      <c r="X52" s="6">
        <f t="shared" si="10"/>
        <v>9</v>
      </c>
    </row>
    <row r="53" spans="1:24" s="165" customFormat="1" ht="19.5" customHeight="1" thickBot="1">
      <c r="A53" s="369" t="s">
        <v>122</v>
      </c>
      <c r="B53" s="370"/>
      <c r="C53" s="368"/>
      <c r="D53" s="368"/>
      <c r="E53" s="368"/>
      <c r="F53" s="368"/>
      <c r="G53" s="368"/>
      <c r="H53" s="368"/>
      <c r="I53" s="83"/>
      <c r="J53" s="84">
        <f aca="true" t="shared" si="11" ref="J53:X53">SUM(J21,J41,J46,J52)</f>
        <v>5280</v>
      </c>
      <c r="K53" s="84">
        <f t="shared" si="11"/>
        <v>176</v>
      </c>
      <c r="L53" s="84">
        <f t="shared" si="11"/>
        <v>1440</v>
      </c>
      <c r="M53" s="84">
        <f t="shared" si="11"/>
        <v>474</v>
      </c>
      <c r="N53" s="84">
        <f t="shared" si="11"/>
        <v>996</v>
      </c>
      <c r="O53" s="84">
        <f t="shared" si="11"/>
        <v>0</v>
      </c>
      <c r="P53" s="84">
        <f t="shared" si="11"/>
        <v>3840</v>
      </c>
      <c r="Q53" s="85">
        <f t="shared" si="11"/>
        <v>30</v>
      </c>
      <c r="R53" s="85">
        <f t="shared" si="11"/>
        <v>15</v>
      </c>
      <c r="S53" s="85">
        <f t="shared" si="11"/>
        <v>25</v>
      </c>
      <c r="T53" s="85">
        <f t="shared" si="11"/>
        <v>16</v>
      </c>
      <c r="U53" s="85">
        <f t="shared" si="11"/>
        <v>18</v>
      </c>
      <c r="V53" s="85">
        <f t="shared" si="11"/>
        <v>30</v>
      </c>
      <c r="W53" s="85">
        <f t="shared" si="11"/>
        <v>22</v>
      </c>
      <c r="X53" s="85">
        <f t="shared" si="11"/>
        <v>20</v>
      </c>
    </row>
    <row r="54" spans="1:26" s="167" customFormat="1" ht="34.5" customHeight="1" thickBot="1">
      <c r="A54" s="358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60"/>
      <c r="Y54" s="166"/>
      <c r="Z54" s="166"/>
    </row>
    <row r="55" spans="1:24" s="167" customFormat="1" ht="34.5" customHeight="1" thickBot="1">
      <c r="A55" s="314" t="s">
        <v>123</v>
      </c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6"/>
    </row>
    <row r="56" spans="1:24" s="165" customFormat="1" ht="34.5" customHeight="1">
      <c r="A56" s="304" t="s">
        <v>124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6"/>
    </row>
    <row r="57" spans="1:24" s="169" customFormat="1" ht="34.5" customHeight="1">
      <c r="A57" s="98" t="s">
        <v>175</v>
      </c>
      <c r="B57" s="13" t="s">
        <v>132</v>
      </c>
      <c r="C57" s="14"/>
      <c r="D57" s="14"/>
      <c r="E57" s="15"/>
      <c r="F57" s="12"/>
      <c r="G57" s="14">
        <v>2</v>
      </c>
      <c r="H57" s="15"/>
      <c r="I57" s="12"/>
      <c r="J57" s="91">
        <f aca="true" t="shared" si="12" ref="J57:J62">K57*30</f>
        <v>150</v>
      </c>
      <c r="K57" s="92">
        <f aca="true" t="shared" si="13" ref="K57:K62">SUM(Q57:X57)</f>
        <v>5</v>
      </c>
      <c r="L57" s="92">
        <f aca="true" t="shared" si="14" ref="L57:L62">M57+N57</f>
        <v>50</v>
      </c>
      <c r="M57" s="218">
        <v>20</v>
      </c>
      <c r="N57" s="218">
        <v>30</v>
      </c>
      <c r="O57" s="94"/>
      <c r="P57" s="93">
        <f aca="true" t="shared" si="15" ref="P57:P62">J57-L57</f>
        <v>100</v>
      </c>
      <c r="Q57" s="203"/>
      <c r="R57" s="203">
        <v>5</v>
      </c>
      <c r="S57" s="203"/>
      <c r="T57" s="203"/>
      <c r="U57" s="204"/>
      <c r="V57" s="204"/>
      <c r="W57" s="204"/>
      <c r="X57" s="204"/>
    </row>
    <row r="58" spans="1:24" s="162" customFormat="1" ht="24.75" customHeight="1">
      <c r="A58" s="98" t="s">
        <v>176</v>
      </c>
      <c r="B58" s="11" t="s">
        <v>133</v>
      </c>
      <c r="C58" s="14"/>
      <c r="D58" s="14"/>
      <c r="E58" s="15"/>
      <c r="F58" s="12"/>
      <c r="G58" s="14">
        <v>2</v>
      </c>
      <c r="H58" s="15"/>
      <c r="I58" s="12"/>
      <c r="J58" s="91">
        <f t="shared" si="12"/>
        <v>150</v>
      </c>
      <c r="K58" s="92">
        <f t="shared" si="13"/>
        <v>5</v>
      </c>
      <c r="L58" s="92">
        <f t="shared" si="14"/>
        <v>50</v>
      </c>
      <c r="M58" s="218">
        <v>20</v>
      </c>
      <c r="N58" s="218">
        <v>30</v>
      </c>
      <c r="O58" s="94"/>
      <c r="P58" s="93">
        <f t="shared" si="15"/>
        <v>100</v>
      </c>
      <c r="Q58" s="203"/>
      <c r="R58" s="203">
        <v>5</v>
      </c>
      <c r="S58" s="203"/>
      <c r="T58" s="203"/>
      <c r="U58" s="203"/>
      <c r="V58" s="203"/>
      <c r="W58" s="203"/>
      <c r="X58" s="203"/>
    </row>
    <row r="59" spans="1:24" s="162" customFormat="1" ht="24.75" customHeight="1">
      <c r="A59" s="98" t="s">
        <v>177</v>
      </c>
      <c r="B59" s="13" t="s">
        <v>135</v>
      </c>
      <c r="C59" s="14"/>
      <c r="D59" s="14"/>
      <c r="E59" s="15"/>
      <c r="F59" s="12"/>
      <c r="G59" s="14">
        <v>2</v>
      </c>
      <c r="H59" s="15"/>
      <c r="I59" s="12"/>
      <c r="J59" s="91">
        <f t="shared" si="12"/>
        <v>150</v>
      </c>
      <c r="K59" s="92">
        <f t="shared" si="13"/>
        <v>5</v>
      </c>
      <c r="L59" s="92">
        <f t="shared" si="14"/>
        <v>50</v>
      </c>
      <c r="M59" s="218">
        <v>20</v>
      </c>
      <c r="N59" s="218">
        <v>30</v>
      </c>
      <c r="O59" s="94"/>
      <c r="P59" s="93">
        <f t="shared" si="15"/>
        <v>100</v>
      </c>
      <c r="Q59" s="203"/>
      <c r="R59" s="203">
        <v>5</v>
      </c>
      <c r="S59" s="203"/>
      <c r="T59" s="203"/>
      <c r="U59" s="203"/>
      <c r="V59" s="203"/>
      <c r="W59" s="203"/>
      <c r="X59" s="203"/>
    </row>
    <row r="60" spans="1:24" s="162" customFormat="1" ht="24.75" customHeight="1">
      <c r="A60" s="98" t="s">
        <v>178</v>
      </c>
      <c r="B60" s="13" t="s">
        <v>136</v>
      </c>
      <c r="C60" s="14"/>
      <c r="D60" s="14"/>
      <c r="E60" s="15"/>
      <c r="F60" s="12"/>
      <c r="G60" s="14">
        <v>3</v>
      </c>
      <c r="H60" s="15"/>
      <c r="I60" s="12"/>
      <c r="J60" s="91">
        <f t="shared" si="12"/>
        <v>150</v>
      </c>
      <c r="K60" s="92">
        <f t="shared" si="13"/>
        <v>5</v>
      </c>
      <c r="L60" s="92">
        <f t="shared" si="14"/>
        <v>50</v>
      </c>
      <c r="M60" s="218">
        <v>20</v>
      </c>
      <c r="N60" s="218">
        <v>30</v>
      </c>
      <c r="O60" s="94"/>
      <c r="P60" s="93">
        <f t="shared" si="15"/>
        <v>100</v>
      </c>
      <c r="Q60" s="203"/>
      <c r="R60" s="203"/>
      <c r="S60" s="203">
        <v>5</v>
      </c>
      <c r="T60" s="203"/>
      <c r="U60" s="204"/>
      <c r="V60" s="204"/>
      <c r="W60" s="204"/>
      <c r="X60" s="204"/>
    </row>
    <row r="61" spans="1:24" s="162" customFormat="1" ht="24.75" customHeight="1">
      <c r="A61" s="98" t="s">
        <v>179</v>
      </c>
      <c r="B61" s="13" t="s">
        <v>137</v>
      </c>
      <c r="C61" s="14"/>
      <c r="D61" s="14"/>
      <c r="E61" s="15"/>
      <c r="F61" s="12"/>
      <c r="G61" s="14">
        <v>4</v>
      </c>
      <c r="H61" s="15"/>
      <c r="I61" s="12"/>
      <c r="J61" s="91">
        <f t="shared" si="12"/>
        <v>150</v>
      </c>
      <c r="K61" s="92">
        <f t="shared" si="13"/>
        <v>5</v>
      </c>
      <c r="L61" s="92">
        <f t="shared" si="14"/>
        <v>50</v>
      </c>
      <c r="M61" s="218">
        <v>20</v>
      </c>
      <c r="N61" s="218">
        <v>30</v>
      </c>
      <c r="O61" s="94"/>
      <c r="P61" s="93">
        <f t="shared" si="15"/>
        <v>100</v>
      </c>
      <c r="Q61" s="203"/>
      <c r="R61" s="203"/>
      <c r="S61" s="203"/>
      <c r="T61" s="203">
        <v>5</v>
      </c>
      <c r="U61" s="203"/>
      <c r="V61" s="203"/>
      <c r="W61" s="203"/>
      <c r="X61" s="203"/>
    </row>
    <row r="62" spans="1:24" s="162" customFormat="1" ht="24.75" customHeight="1">
      <c r="A62" s="98" t="s">
        <v>180</v>
      </c>
      <c r="B62" s="13" t="s">
        <v>138</v>
      </c>
      <c r="C62" s="14"/>
      <c r="D62" s="14"/>
      <c r="E62" s="15"/>
      <c r="F62" s="12"/>
      <c r="G62" s="14">
        <v>4</v>
      </c>
      <c r="H62" s="15"/>
      <c r="I62" s="12"/>
      <c r="J62" s="91">
        <f t="shared" si="12"/>
        <v>150</v>
      </c>
      <c r="K62" s="92">
        <f t="shared" si="13"/>
        <v>5</v>
      </c>
      <c r="L62" s="92">
        <f t="shared" si="14"/>
        <v>50</v>
      </c>
      <c r="M62" s="218">
        <v>20</v>
      </c>
      <c r="N62" s="218">
        <v>30</v>
      </c>
      <c r="O62" s="94"/>
      <c r="P62" s="93">
        <f t="shared" si="15"/>
        <v>100</v>
      </c>
      <c r="Q62" s="203"/>
      <c r="R62" s="203"/>
      <c r="S62" s="203"/>
      <c r="T62" s="203">
        <v>5</v>
      </c>
      <c r="U62" s="203"/>
      <c r="V62" s="203"/>
      <c r="W62" s="203"/>
      <c r="X62" s="203"/>
    </row>
    <row r="63" spans="1:24" s="162" customFormat="1" ht="24.75" customHeight="1" thickBot="1">
      <c r="A63" s="299" t="s">
        <v>125</v>
      </c>
      <c r="B63" s="300"/>
      <c r="C63" s="337"/>
      <c r="D63" s="324"/>
      <c r="E63" s="325"/>
      <c r="F63" s="323"/>
      <c r="G63" s="324"/>
      <c r="H63" s="325"/>
      <c r="I63" s="5"/>
      <c r="J63" s="2">
        <f aca="true" t="shared" si="16" ref="J63:X63">SUM(J57:J62)</f>
        <v>900</v>
      </c>
      <c r="K63" s="3">
        <f t="shared" si="16"/>
        <v>30</v>
      </c>
      <c r="L63" s="3">
        <f t="shared" si="16"/>
        <v>300</v>
      </c>
      <c r="M63" s="3">
        <f t="shared" si="16"/>
        <v>120</v>
      </c>
      <c r="N63" s="3">
        <f t="shared" si="16"/>
        <v>180</v>
      </c>
      <c r="O63" s="3">
        <f t="shared" si="16"/>
        <v>0</v>
      </c>
      <c r="P63" s="4">
        <f t="shared" si="16"/>
        <v>600</v>
      </c>
      <c r="Q63" s="2">
        <f t="shared" si="16"/>
        <v>0</v>
      </c>
      <c r="R63" s="3">
        <f t="shared" si="16"/>
        <v>15</v>
      </c>
      <c r="S63" s="3">
        <f t="shared" si="16"/>
        <v>5</v>
      </c>
      <c r="T63" s="3">
        <f t="shared" si="16"/>
        <v>10</v>
      </c>
      <c r="U63" s="3">
        <f t="shared" si="16"/>
        <v>0</v>
      </c>
      <c r="V63" s="3">
        <f t="shared" si="16"/>
        <v>0</v>
      </c>
      <c r="W63" s="3">
        <f t="shared" si="16"/>
        <v>0</v>
      </c>
      <c r="X63" s="6">
        <f t="shared" si="16"/>
        <v>0</v>
      </c>
    </row>
    <row r="64" spans="1:24" s="167" customFormat="1" ht="34.5" customHeight="1" thickBot="1">
      <c r="A64" s="287"/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9"/>
    </row>
    <row r="65" spans="1:24" s="165" customFormat="1" ht="19.5" customHeight="1">
      <c r="A65" s="334" t="s">
        <v>126</v>
      </c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6"/>
    </row>
    <row r="66" spans="1:24" s="169" customFormat="1" ht="34.5" customHeight="1">
      <c r="A66" s="99" t="s">
        <v>181</v>
      </c>
      <c r="B66" s="13" t="s">
        <v>210</v>
      </c>
      <c r="C66" s="14"/>
      <c r="D66" s="14"/>
      <c r="E66" s="15"/>
      <c r="F66" s="12"/>
      <c r="G66" s="14">
        <v>4</v>
      </c>
      <c r="H66" s="15"/>
      <c r="I66" s="12"/>
      <c r="J66" s="91">
        <f aca="true" t="shared" si="17" ref="J66:J71">K66*30</f>
        <v>120</v>
      </c>
      <c r="K66" s="92">
        <f>SUM(Q66:X66)</f>
        <v>4</v>
      </c>
      <c r="L66" s="92">
        <f aca="true" t="shared" si="18" ref="L66:L71">K66*10</f>
        <v>40</v>
      </c>
      <c r="M66" s="194">
        <v>20</v>
      </c>
      <c r="N66" s="194">
        <v>20</v>
      </c>
      <c r="O66" s="95"/>
      <c r="P66" s="93">
        <f aca="true" t="shared" si="19" ref="P66:P71">J66-L66</f>
        <v>80</v>
      </c>
      <c r="Q66" s="195"/>
      <c r="R66" s="196"/>
      <c r="S66" s="196"/>
      <c r="T66" s="196">
        <v>4</v>
      </c>
      <c r="U66" s="196"/>
      <c r="V66" s="196"/>
      <c r="W66" s="196"/>
      <c r="X66" s="197"/>
    </row>
    <row r="67" spans="1:24" s="168" customFormat="1" ht="24.75" customHeight="1">
      <c r="A67" s="99" t="s">
        <v>182</v>
      </c>
      <c r="B67" s="11" t="s">
        <v>211</v>
      </c>
      <c r="C67" s="16"/>
      <c r="D67" s="16"/>
      <c r="E67" s="17"/>
      <c r="F67" s="18"/>
      <c r="G67" s="16">
        <v>5</v>
      </c>
      <c r="H67" s="17"/>
      <c r="I67" s="18"/>
      <c r="J67" s="91">
        <f t="shared" si="17"/>
        <v>90</v>
      </c>
      <c r="K67" s="92">
        <f>SUM(Q67:X67)</f>
        <v>3</v>
      </c>
      <c r="L67" s="92">
        <f t="shared" si="18"/>
        <v>30</v>
      </c>
      <c r="M67" s="198">
        <v>10</v>
      </c>
      <c r="N67" s="198">
        <v>20</v>
      </c>
      <c r="O67" s="170"/>
      <c r="P67" s="93">
        <f t="shared" si="19"/>
        <v>60</v>
      </c>
      <c r="Q67" s="199"/>
      <c r="R67" s="200"/>
      <c r="S67" s="200"/>
      <c r="T67" s="200"/>
      <c r="U67" s="200">
        <v>3</v>
      </c>
      <c r="V67" s="200"/>
      <c r="W67" s="200"/>
      <c r="X67" s="201"/>
    </row>
    <row r="68" spans="1:24" s="168" customFormat="1" ht="24.75" customHeight="1">
      <c r="A68" s="99" t="s">
        <v>183</v>
      </c>
      <c r="B68" s="13" t="s">
        <v>212</v>
      </c>
      <c r="C68" s="16"/>
      <c r="D68" s="16">
        <v>5</v>
      </c>
      <c r="E68" s="17"/>
      <c r="F68" s="18"/>
      <c r="G68" s="16"/>
      <c r="H68" s="17"/>
      <c r="I68" s="18"/>
      <c r="J68" s="91">
        <f t="shared" si="17"/>
        <v>180</v>
      </c>
      <c r="K68" s="92">
        <f>SUM(Q68:X68)</f>
        <v>6</v>
      </c>
      <c r="L68" s="92">
        <f t="shared" si="18"/>
        <v>60</v>
      </c>
      <c r="M68" s="198">
        <v>20</v>
      </c>
      <c r="N68" s="198">
        <v>40</v>
      </c>
      <c r="O68" s="170"/>
      <c r="P68" s="93">
        <f t="shared" si="19"/>
        <v>120</v>
      </c>
      <c r="Q68" s="199"/>
      <c r="R68" s="200"/>
      <c r="S68" s="200"/>
      <c r="T68" s="200"/>
      <c r="U68" s="200">
        <v>6</v>
      </c>
      <c r="V68" s="200"/>
      <c r="W68" s="200"/>
      <c r="X68" s="201"/>
    </row>
    <row r="69" spans="1:24" s="168" customFormat="1" ht="24.75" customHeight="1">
      <c r="A69" s="99" t="s">
        <v>184</v>
      </c>
      <c r="B69" s="13" t="s">
        <v>213</v>
      </c>
      <c r="C69" s="16"/>
      <c r="D69" s="16"/>
      <c r="E69" s="17"/>
      <c r="F69" s="18"/>
      <c r="G69" s="16">
        <v>5</v>
      </c>
      <c r="H69" s="17"/>
      <c r="I69" s="18"/>
      <c r="J69" s="91">
        <f t="shared" si="17"/>
        <v>90</v>
      </c>
      <c r="K69" s="92">
        <f>SUM(Q69:X69)</f>
        <v>3</v>
      </c>
      <c r="L69" s="92">
        <f t="shared" si="18"/>
        <v>30</v>
      </c>
      <c r="M69" s="198">
        <v>10</v>
      </c>
      <c r="N69" s="198">
        <v>20</v>
      </c>
      <c r="O69" s="170"/>
      <c r="P69" s="93">
        <f t="shared" si="19"/>
        <v>60</v>
      </c>
      <c r="Q69" s="199"/>
      <c r="R69" s="200"/>
      <c r="S69" s="200"/>
      <c r="T69" s="200"/>
      <c r="U69" s="200">
        <v>3</v>
      </c>
      <c r="V69" s="200"/>
      <c r="W69" s="200"/>
      <c r="X69" s="201"/>
    </row>
    <row r="70" spans="1:24" s="168" customFormat="1" ht="24.75" customHeight="1">
      <c r="A70" s="99" t="s">
        <v>185</v>
      </c>
      <c r="B70" s="13" t="s">
        <v>214</v>
      </c>
      <c r="C70" s="16"/>
      <c r="D70" s="16"/>
      <c r="E70" s="17"/>
      <c r="F70" s="18"/>
      <c r="G70" s="16">
        <v>8</v>
      </c>
      <c r="H70" s="17"/>
      <c r="I70" s="18"/>
      <c r="J70" s="91">
        <f t="shared" si="17"/>
        <v>300</v>
      </c>
      <c r="K70" s="92">
        <v>10</v>
      </c>
      <c r="L70" s="92">
        <f t="shared" si="18"/>
        <v>100</v>
      </c>
      <c r="M70" s="198">
        <v>40</v>
      </c>
      <c r="N70" s="198">
        <v>60</v>
      </c>
      <c r="O70" s="170"/>
      <c r="P70" s="93">
        <f t="shared" si="19"/>
        <v>200</v>
      </c>
      <c r="Q70" s="199"/>
      <c r="R70" s="200"/>
      <c r="S70" s="200"/>
      <c r="T70" s="200"/>
      <c r="U70" s="200"/>
      <c r="V70" s="200"/>
      <c r="W70" s="200">
        <v>3</v>
      </c>
      <c r="X70" s="201">
        <v>7</v>
      </c>
    </row>
    <row r="71" spans="1:24" s="168" customFormat="1" ht="24.75" customHeight="1">
      <c r="A71" s="100" t="s">
        <v>186</v>
      </c>
      <c r="B71" s="13" t="s">
        <v>215</v>
      </c>
      <c r="C71" s="12"/>
      <c r="D71" s="14"/>
      <c r="E71" s="15"/>
      <c r="F71" s="18"/>
      <c r="G71" s="16">
        <v>7</v>
      </c>
      <c r="H71" s="17"/>
      <c r="I71" s="18"/>
      <c r="J71" s="91">
        <f t="shared" si="17"/>
        <v>150</v>
      </c>
      <c r="K71" s="92">
        <f>SUM(Q71:X71)</f>
        <v>5</v>
      </c>
      <c r="L71" s="92">
        <f t="shared" si="18"/>
        <v>50</v>
      </c>
      <c r="M71" s="198">
        <v>20</v>
      </c>
      <c r="N71" s="198">
        <v>30</v>
      </c>
      <c r="O71" s="170"/>
      <c r="P71" s="93">
        <f t="shared" si="19"/>
        <v>100</v>
      </c>
      <c r="Q71" s="199"/>
      <c r="R71" s="200"/>
      <c r="S71" s="200"/>
      <c r="T71" s="200"/>
      <c r="U71" s="200"/>
      <c r="V71" s="200"/>
      <c r="W71" s="200">
        <v>5</v>
      </c>
      <c r="X71" s="201"/>
    </row>
    <row r="72" spans="1:24" s="168" customFormat="1" ht="24.75" customHeight="1" thickBot="1">
      <c r="A72" s="299" t="s">
        <v>127</v>
      </c>
      <c r="B72" s="300"/>
      <c r="C72" s="324"/>
      <c r="D72" s="324"/>
      <c r="E72" s="325"/>
      <c r="F72" s="323"/>
      <c r="G72" s="324"/>
      <c r="H72" s="325"/>
      <c r="I72" s="5"/>
      <c r="J72" s="2">
        <f aca="true" t="shared" si="20" ref="J72:X72">SUM(J66:J71)</f>
        <v>930</v>
      </c>
      <c r="K72" s="2">
        <f t="shared" si="20"/>
        <v>31</v>
      </c>
      <c r="L72" s="2">
        <f t="shared" si="20"/>
        <v>310</v>
      </c>
      <c r="M72" s="2">
        <f t="shared" si="20"/>
        <v>120</v>
      </c>
      <c r="N72" s="2">
        <f t="shared" si="20"/>
        <v>190</v>
      </c>
      <c r="O72" s="2">
        <f t="shared" si="20"/>
        <v>0</v>
      </c>
      <c r="P72" s="2">
        <f t="shared" si="20"/>
        <v>620</v>
      </c>
      <c r="Q72" s="2">
        <f t="shared" si="20"/>
        <v>0</v>
      </c>
      <c r="R72" s="2">
        <f t="shared" si="20"/>
        <v>0</v>
      </c>
      <c r="S72" s="2">
        <f t="shared" si="20"/>
        <v>0</v>
      </c>
      <c r="T72" s="2">
        <f t="shared" si="20"/>
        <v>4</v>
      </c>
      <c r="U72" s="2">
        <f t="shared" si="20"/>
        <v>12</v>
      </c>
      <c r="V72" s="2">
        <f t="shared" si="20"/>
        <v>0</v>
      </c>
      <c r="W72" s="2">
        <f t="shared" si="20"/>
        <v>8</v>
      </c>
      <c r="X72" s="2">
        <f t="shared" si="20"/>
        <v>7</v>
      </c>
    </row>
    <row r="73" spans="1:24" s="167" customFormat="1" ht="34.5" customHeight="1" thickBot="1">
      <c r="A73" s="326"/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8"/>
    </row>
    <row r="74" spans="1:24" s="168" customFormat="1" ht="19.5" customHeight="1" thickBot="1">
      <c r="A74" s="329" t="s">
        <v>128</v>
      </c>
      <c r="B74" s="330"/>
      <c r="C74" s="331"/>
      <c r="D74" s="332"/>
      <c r="E74" s="333"/>
      <c r="F74" s="331"/>
      <c r="G74" s="332"/>
      <c r="H74" s="333"/>
      <c r="I74" s="86"/>
      <c r="J74" s="87">
        <f>SUM(J63,J72)</f>
        <v>1830</v>
      </c>
      <c r="K74" s="87">
        <f>SUM(K63,K72)</f>
        <v>61</v>
      </c>
      <c r="L74" s="87">
        <f>SUM(L63,L72)</f>
        <v>610</v>
      </c>
      <c r="M74" s="87">
        <f>SUM(M63,M72)</f>
        <v>240</v>
      </c>
      <c r="N74" s="87">
        <f>SUM(N63,N72)</f>
        <v>370</v>
      </c>
      <c r="O74" s="87">
        <f>SUM(O68,O72)</f>
        <v>0</v>
      </c>
      <c r="P74" s="87">
        <f>SUM(P63,P72)</f>
        <v>1220</v>
      </c>
      <c r="Q74" s="87">
        <f aca="true" t="shared" si="21" ref="Q74:X74">Q63+Q72</f>
        <v>0</v>
      </c>
      <c r="R74" s="87">
        <f t="shared" si="21"/>
        <v>15</v>
      </c>
      <c r="S74" s="87">
        <f t="shared" si="21"/>
        <v>5</v>
      </c>
      <c r="T74" s="87">
        <f t="shared" si="21"/>
        <v>14</v>
      </c>
      <c r="U74" s="87">
        <f t="shared" si="21"/>
        <v>12</v>
      </c>
      <c r="V74" s="87">
        <f t="shared" si="21"/>
        <v>0</v>
      </c>
      <c r="W74" s="87">
        <f t="shared" si="21"/>
        <v>8</v>
      </c>
      <c r="X74" s="87">
        <f t="shared" si="21"/>
        <v>7</v>
      </c>
    </row>
    <row r="75" spans="1:24" s="167" customFormat="1" ht="34.5" customHeight="1" thickBot="1">
      <c r="A75" s="98" t="s">
        <v>134</v>
      </c>
      <c r="B75" s="13" t="s">
        <v>227</v>
      </c>
      <c r="C75" s="14"/>
      <c r="D75" s="14">
        <v>8</v>
      </c>
      <c r="E75" s="15"/>
      <c r="F75" s="12"/>
      <c r="G75" s="14"/>
      <c r="H75" s="15"/>
      <c r="I75" s="12"/>
      <c r="J75" s="91">
        <f>K75*30</f>
        <v>90</v>
      </c>
      <c r="K75" s="92">
        <f>SUM(Q75:X75)</f>
        <v>3</v>
      </c>
      <c r="L75" s="92">
        <v>90</v>
      </c>
      <c r="M75" s="194"/>
      <c r="N75" s="194"/>
      <c r="O75" s="94"/>
      <c r="P75" s="93">
        <v>90</v>
      </c>
      <c r="Q75" s="205"/>
      <c r="R75" s="206"/>
      <c r="S75" s="206"/>
      <c r="T75" s="206"/>
      <c r="U75" s="206"/>
      <c r="V75" s="206"/>
      <c r="W75" s="206"/>
      <c r="X75" s="200">
        <v>3</v>
      </c>
    </row>
    <row r="76" spans="1:24" s="165" customFormat="1" ht="19.5" customHeight="1" thickBot="1">
      <c r="A76" s="357" t="s">
        <v>129</v>
      </c>
      <c r="B76" s="357"/>
      <c r="C76" s="322">
        <f>COUNT(C11:E20,C24:E40,C44:E45,C49:E51,C57:E62,C66:E71)</f>
        <v>13</v>
      </c>
      <c r="D76" s="322"/>
      <c r="E76" s="322"/>
      <c r="F76" s="322">
        <f>COUNT(F11:H20,F24:H40,F44:H45,F49:H51,F57:H62,F66:H71)</f>
        <v>37</v>
      </c>
      <c r="G76" s="322"/>
      <c r="H76" s="322"/>
      <c r="I76" s="77">
        <f>COUNT(I11:I20,I24:I40,I44:I45,I49:I51,I57:I62,I66:I71)</f>
        <v>2</v>
      </c>
      <c r="J76" s="8">
        <v>7200</v>
      </c>
      <c r="K76" s="8">
        <f>K75+K74+K53</f>
        <v>240</v>
      </c>
      <c r="L76" s="8">
        <v>1780</v>
      </c>
      <c r="M76" s="8">
        <f>SUM(M53,M74)</f>
        <v>714</v>
      </c>
      <c r="N76" s="8">
        <f>SUM(N53,N74)</f>
        <v>1366</v>
      </c>
      <c r="O76" s="8">
        <f>SUM(O53,O74)</f>
        <v>0</v>
      </c>
      <c r="P76" s="8">
        <v>5510</v>
      </c>
      <c r="Q76" s="8">
        <f aca="true" t="shared" si="22" ref="Q76:W76">SUM(Q53,Q74)</f>
        <v>30</v>
      </c>
      <c r="R76" s="8">
        <f t="shared" si="22"/>
        <v>30</v>
      </c>
      <c r="S76" s="8">
        <f t="shared" si="22"/>
        <v>30</v>
      </c>
      <c r="T76" s="8">
        <f t="shared" si="22"/>
        <v>30</v>
      </c>
      <c r="U76" s="8">
        <f t="shared" si="22"/>
        <v>30</v>
      </c>
      <c r="V76" s="8">
        <f t="shared" si="22"/>
        <v>30</v>
      </c>
      <c r="W76" s="8">
        <f t="shared" si="22"/>
        <v>30</v>
      </c>
      <c r="X76" s="8">
        <f>X75+X74+X53</f>
        <v>30</v>
      </c>
    </row>
    <row r="77" spans="1:24" s="169" customFormat="1" ht="34.5" customHeight="1" thickBot="1">
      <c r="A77" s="171"/>
      <c r="B77" s="171"/>
      <c r="C77" s="172"/>
      <c r="D77" s="172"/>
      <c r="E77" s="172"/>
      <c r="F77" s="172"/>
      <c r="G77" s="172"/>
      <c r="H77" s="172"/>
      <c r="I77" s="172"/>
      <c r="J77" s="173"/>
      <c r="K77" s="174"/>
      <c r="L77" s="175"/>
      <c r="M77" s="175"/>
      <c r="N77" s="175"/>
      <c r="O77" s="175"/>
      <c r="P77" s="175"/>
      <c r="Q77" s="176"/>
      <c r="R77" s="176"/>
      <c r="S77" s="176"/>
      <c r="T77" s="176"/>
      <c r="U77" s="176"/>
      <c r="V77" s="176"/>
      <c r="W77" s="176"/>
      <c r="X77" s="176"/>
    </row>
    <row r="78" spans="1:24" ht="19.5" customHeight="1" thickBot="1">
      <c r="A78" s="338"/>
      <c r="B78" s="338"/>
      <c r="C78" s="361"/>
      <c r="D78" s="361"/>
      <c r="E78" s="361"/>
      <c r="F78" s="361"/>
      <c r="G78" s="361"/>
      <c r="H78" s="361"/>
      <c r="I78" s="177"/>
      <c r="J78" s="178"/>
      <c r="K78" s="179"/>
      <c r="L78" s="362" t="s">
        <v>95</v>
      </c>
      <c r="M78" s="354" t="s">
        <v>99</v>
      </c>
      <c r="N78" s="355"/>
      <c r="O78" s="355"/>
      <c r="P78" s="356"/>
      <c r="Q78" s="9">
        <f>COUNTIF($C$11:$E$20,1)+COUNTIF($C$24:$E$40,1)+COUNTIF($C$57:$E$62,1)+COUNTIF($C$66:$E$71,1)+COUNTIF($C$44:$E$45,1)+COUNTIF($C$49:$E$51,1)</f>
        <v>2</v>
      </c>
      <c r="R78" s="9">
        <v>1</v>
      </c>
      <c r="S78" s="9">
        <v>1</v>
      </c>
      <c r="T78" s="9">
        <v>1</v>
      </c>
      <c r="U78" s="9">
        <v>2</v>
      </c>
      <c r="V78" s="9">
        <f>COUNTIF($C$11:$E$20,6)+COUNTIF($C$24:$E$40,6)+COUNTIF($C$57:$E$62,6)+COUNTIF($C$66:$E$71,6)+COUNTIF($C$44:$E$45,6)+COUNTIF($C$49:$E$51,6)</f>
        <v>2</v>
      </c>
      <c r="W78" s="9">
        <v>2</v>
      </c>
      <c r="X78" s="9">
        <v>2</v>
      </c>
    </row>
    <row r="79" spans="1:24" ht="24.75" customHeight="1" thickBot="1">
      <c r="A79" s="338"/>
      <c r="B79" s="338"/>
      <c r="C79" s="361"/>
      <c r="D79" s="361"/>
      <c r="E79" s="361"/>
      <c r="F79" s="361"/>
      <c r="G79" s="361"/>
      <c r="H79" s="361"/>
      <c r="I79" s="177"/>
      <c r="J79" s="178"/>
      <c r="K79" s="179"/>
      <c r="L79" s="363"/>
      <c r="M79" s="354" t="s">
        <v>96</v>
      </c>
      <c r="N79" s="355"/>
      <c r="O79" s="355"/>
      <c r="P79" s="356"/>
      <c r="Q79" s="9">
        <v>4</v>
      </c>
      <c r="R79" s="9">
        <v>6</v>
      </c>
      <c r="S79" s="9">
        <v>6</v>
      </c>
      <c r="T79" s="9">
        <v>5</v>
      </c>
      <c r="U79" s="9">
        <v>5</v>
      </c>
      <c r="V79" s="9">
        <v>2</v>
      </c>
      <c r="W79" s="9">
        <v>4</v>
      </c>
      <c r="X79" s="9">
        <v>3</v>
      </c>
    </row>
    <row r="80" spans="1:24" ht="24.75" customHeight="1" thickBot="1">
      <c r="A80" s="338"/>
      <c r="B80" s="338"/>
      <c r="C80" s="361"/>
      <c r="D80" s="361"/>
      <c r="E80" s="361"/>
      <c r="F80" s="361"/>
      <c r="G80" s="361"/>
      <c r="H80" s="361"/>
      <c r="I80" s="177"/>
      <c r="J80" s="178"/>
      <c r="K80" s="179"/>
      <c r="L80" s="363"/>
      <c r="M80" s="354" t="s">
        <v>97</v>
      </c>
      <c r="N80" s="355"/>
      <c r="O80" s="355"/>
      <c r="P80" s="356"/>
      <c r="Q80" s="9">
        <f>COUNTIF($I$44:$I$45,1)</f>
        <v>0</v>
      </c>
      <c r="R80" s="9">
        <f>COUNTIF($I$44:$I$45,2)</f>
        <v>0</v>
      </c>
      <c r="S80" s="9"/>
      <c r="T80" s="9">
        <f>COUNTIF($I$44:$I$45,4)</f>
        <v>0</v>
      </c>
      <c r="U80" s="9">
        <f>COUNTIF($I$44:$I$45,5)</f>
        <v>0</v>
      </c>
      <c r="V80" s="9">
        <v>1</v>
      </c>
      <c r="W80" s="9">
        <v>1</v>
      </c>
      <c r="X80" s="9">
        <f>COUNTIF($I$44:$I$45,8)</f>
        <v>0</v>
      </c>
    </row>
    <row r="81" spans="1:24" ht="24.75" customHeight="1" thickBot="1">
      <c r="A81" s="338"/>
      <c r="B81" s="338"/>
      <c r="C81" s="361"/>
      <c r="D81" s="361"/>
      <c r="E81" s="361"/>
      <c r="F81" s="361"/>
      <c r="G81" s="361"/>
      <c r="H81" s="361"/>
      <c r="I81" s="177"/>
      <c r="J81" s="178"/>
      <c r="K81" s="179"/>
      <c r="L81" s="363"/>
      <c r="M81" s="354" t="s">
        <v>98</v>
      </c>
      <c r="N81" s="355"/>
      <c r="O81" s="355"/>
      <c r="P81" s="356"/>
      <c r="Q81" s="9">
        <f>COUNTIF($I$49:$I$51,1)</f>
        <v>0</v>
      </c>
      <c r="R81" s="9">
        <v>0</v>
      </c>
      <c r="S81" s="9"/>
      <c r="T81" s="9">
        <v>1</v>
      </c>
      <c r="U81" s="9">
        <f>COUNTIF($I$49:$I$51,5)</f>
        <v>0</v>
      </c>
      <c r="V81" s="9">
        <v>1</v>
      </c>
      <c r="W81" s="9">
        <f>COUNTIF($I$49:$I$51,7)</f>
        <v>0</v>
      </c>
      <c r="X81" s="10">
        <v>1</v>
      </c>
    </row>
    <row r="82" spans="1:24" ht="24.75" customHeight="1" thickBot="1">
      <c r="A82" s="338"/>
      <c r="B82" s="338"/>
      <c r="C82" s="361"/>
      <c r="D82" s="361"/>
      <c r="E82" s="361"/>
      <c r="F82" s="361"/>
      <c r="G82" s="361"/>
      <c r="H82" s="361"/>
      <c r="I82" s="177"/>
      <c r="J82" s="178"/>
      <c r="K82" s="179"/>
      <c r="L82" s="364"/>
      <c r="M82" s="365" t="s">
        <v>100</v>
      </c>
      <c r="N82" s="366"/>
      <c r="O82" s="366"/>
      <c r="P82" s="367"/>
      <c r="Q82" s="113">
        <f>SUM(Q78:Q81)</f>
        <v>6</v>
      </c>
      <c r="R82" s="113">
        <f aca="true" t="shared" si="23" ref="R82:W82">SUM(R78:R81)</f>
        <v>7</v>
      </c>
      <c r="S82" s="113">
        <f t="shared" si="23"/>
        <v>7</v>
      </c>
      <c r="T82" s="113">
        <v>6</v>
      </c>
      <c r="U82" s="113">
        <f t="shared" si="23"/>
        <v>7</v>
      </c>
      <c r="V82" s="113">
        <v>6</v>
      </c>
      <c r="W82" s="113">
        <f t="shared" si="23"/>
        <v>7</v>
      </c>
      <c r="X82" s="113">
        <v>6</v>
      </c>
    </row>
    <row r="83" ht="30" customHeight="1"/>
  </sheetData>
  <sheetProtection deleteRows="0"/>
  <mergeCells count="87">
    <mergeCell ref="A82:B82"/>
    <mergeCell ref="F80:H80"/>
    <mergeCell ref="A48:X48"/>
    <mergeCell ref="A52:B52"/>
    <mergeCell ref="C52:E52"/>
    <mergeCell ref="A80:B80"/>
    <mergeCell ref="F52:H52"/>
    <mergeCell ref="A53:B53"/>
    <mergeCell ref="C53:E53"/>
    <mergeCell ref="A81:B81"/>
    <mergeCell ref="F76:H76"/>
    <mergeCell ref="F53:H53"/>
    <mergeCell ref="C81:E81"/>
    <mergeCell ref="F81:H81"/>
    <mergeCell ref="F78:H78"/>
    <mergeCell ref="F79:H79"/>
    <mergeCell ref="A64:X64"/>
    <mergeCell ref="C78:E78"/>
    <mergeCell ref="M79:P79"/>
    <mergeCell ref="C82:E82"/>
    <mergeCell ref="F82:H82"/>
    <mergeCell ref="C80:E80"/>
    <mergeCell ref="M81:P81"/>
    <mergeCell ref="L78:L82"/>
    <mergeCell ref="M82:P82"/>
    <mergeCell ref="M80:P80"/>
    <mergeCell ref="C79:E79"/>
    <mergeCell ref="A10:X10"/>
    <mergeCell ref="J3:J7"/>
    <mergeCell ref="W3:X3"/>
    <mergeCell ref="M78:P78"/>
    <mergeCell ref="C46:E46"/>
    <mergeCell ref="C74:E74"/>
    <mergeCell ref="A76:B76"/>
    <mergeCell ref="A78:B78"/>
    <mergeCell ref="C72:E72"/>
    <mergeCell ref="A54:X54"/>
    <mergeCell ref="C41:E41"/>
    <mergeCell ref="F46:H46"/>
    <mergeCell ref="A63:B63"/>
    <mergeCell ref="A79:B79"/>
    <mergeCell ref="A9:X9"/>
    <mergeCell ref="A2:A7"/>
    <mergeCell ref="F41:H41"/>
    <mergeCell ref="A42:X42"/>
    <mergeCell ref="Q2:X2"/>
    <mergeCell ref="Q5:X5"/>
    <mergeCell ref="A43:X43"/>
    <mergeCell ref="C76:E76"/>
    <mergeCell ref="F72:H72"/>
    <mergeCell ref="A73:X73"/>
    <mergeCell ref="A74:B74"/>
    <mergeCell ref="F74:H74"/>
    <mergeCell ref="A65:X65"/>
    <mergeCell ref="C63:E63"/>
    <mergeCell ref="F63:H63"/>
    <mergeCell ref="A72:B72"/>
    <mergeCell ref="A46:B46"/>
    <mergeCell ref="A23:X23"/>
    <mergeCell ref="A56:X56"/>
    <mergeCell ref="Q7:X7"/>
    <mergeCell ref="C8:E8"/>
    <mergeCell ref="F8:H8"/>
    <mergeCell ref="A55:X55"/>
    <mergeCell ref="C21:E21"/>
    <mergeCell ref="O4:O7"/>
    <mergeCell ref="F21:H21"/>
    <mergeCell ref="A47:X47"/>
    <mergeCell ref="A22:X22"/>
    <mergeCell ref="Q3:R3"/>
    <mergeCell ref="F4:H7"/>
    <mergeCell ref="M3:O3"/>
    <mergeCell ref="K3:K7"/>
    <mergeCell ref="U3:V3"/>
    <mergeCell ref="P3:P7"/>
    <mergeCell ref="A41:B41"/>
    <mergeCell ref="A21:B21"/>
    <mergeCell ref="L3:L7"/>
    <mergeCell ref="A1:X1"/>
    <mergeCell ref="B2:B7"/>
    <mergeCell ref="I4:I7"/>
    <mergeCell ref="M4:M7"/>
    <mergeCell ref="C2:I3"/>
    <mergeCell ref="N4:N7"/>
    <mergeCell ref="C4:E7"/>
    <mergeCell ref="J2:P2"/>
    <mergeCell ref="S3:T3"/>
  </mergeCells>
  <conditionalFormatting sqref="Q76:X76">
    <cfRule type="cellIs" priority="378" dxfId="25" operator="notEqual" stopIfTrue="1">
      <formula>30</formula>
    </cfRule>
  </conditionalFormatting>
  <conditionalFormatting sqref="Q78:X78">
    <cfRule type="cellIs" priority="377" dxfId="26" operator="greaterThan" stopIfTrue="1">
      <formula>2</formula>
    </cfRule>
  </conditionalFormatting>
  <conditionalFormatting sqref="K57:K62 K49:K51 K75 K66:K71 K24:K38 K40">
    <cfRule type="cellIs" priority="291" dxfId="26" operator="lessThan" stopIfTrue="1">
      <formula>3</formula>
    </cfRule>
  </conditionalFormatting>
  <conditionalFormatting sqref="K11">
    <cfRule type="cellIs" priority="23" dxfId="26" operator="lessThan" stopIfTrue="1">
      <formula>3</formula>
    </cfRule>
  </conditionalFormatting>
  <conditionalFormatting sqref="L17">
    <cfRule type="cellIs" priority="22" dxfId="4" operator="notEqual" stopIfTrue="1">
      <formula>M17+N17+O17</formula>
    </cfRule>
  </conditionalFormatting>
  <conditionalFormatting sqref="L18">
    <cfRule type="cellIs" priority="21" dxfId="4" operator="notEqual" stopIfTrue="1">
      <formula>M18+N18+O18</formula>
    </cfRule>
  </conditionalFormatting>
  <conditionalFormatting sqref="L11">
    <cfRule type="cellIs" priority="19" dxfId="4" operator="notEqual" stopIfTrue="1">
      <formula>M11+N11+O11</formula>
    </cfRule>
  </conditionalFormatting>
  <conditionalFormatting sqref="L12">
    <cfRule type="cellIs" priority="18" dxfId="4" operator="notEqual" stopIfTrue="1">
      <formula>M12+N12+O12</formula>
    </cfRule>
  </conditionalFormatting>
  <conditionalFormatting sqref="L13">
    <cfRule type="cellIs" priority="17" dxfId="4" operator="notEqual" stopIfTrue="1">
      <formula>M13+N13+O13</formula>
    </cfRule>
  </conditionalFormatting>
  <conditionalFormatting sqref="L14">
    <cfRule type="cellIs" priority="16" dxfId="4" operator="notEqual" stopIfTrue="1">
      <formula>M14+N14+O14</formula>
    </cfRule>
  </conditionalFormatting>
  <conditionalFormatting sqref="L15">
    <cfRule type="cellIs" priority="15" dxfId="4" operator="notEqual" stopIfTrue="1">
      <formula>M15+N15+O15</formula>
    </cfRule>
  </conditionalFormatting>
  <conditionalFormatting sqref="L16">
    <cfRule type="cellIs" priority="14" dxfId="4" operator="notEqual" stopIfTrue="1">
      <formula>M16+N16+O16</formula>
    </cfRule>
  </conditionalFormatting>
  <conditionalFormatting sqref="K12">
    <cfRule type="cellIs" priority="13" dxfId="26" operator="lessThan" stopIfTrue="1">
      <formula>3</formula>
    </cfRule>
  </conditionalFormatting>
  <conditionalFormatting sqref="K13">
    <cfRule type="cellIs" priority="12" dxfId="26" operator="lessThan" stopIfTrue="1">
      <formula>3</formula>
    </cfRule>
  </conditionalFormatting>
  <conditionalFormatting sqref="K14">
    <cfRule type="cellIs" priority="11" dxfId="26" operator="lessThan" stopIfTrue="1">
      <formula>3</formula>
    </cfRule>
  </conditionalFormatting>
  <conditionalFormatting sqref="K15">
    <cfRule type="cellIs" priority="10" dxfId="26" operator="lessThan" stopIfTrue="1">
      <formula>3</formula>
    </cfRule>
  </conditionalFormatting>
  <conditionalFormatting sqref="K16">
    <cfRule type="cellIs" priority="9" dxfId="26" operator="lessThan" stopIfTrue="1">
      <formula>3</formula>
    </cfRule>
  </conditionalFormatting>
  <conditionalFormatting sqref="K17">
    <cfRule type="cellIs" priority="8" dxfId="26" operator="lessThan" stopIfTrue="1">
      <formula>3</formula>
    </cfRule>
  </conditionalFormatting>
  <conditionalFormatting sqref="K18">
    <cfRule type="cellIs" priority="7" dxfId="26" operator="lessThan" stopIfTrue="1">
      <formula>3</formula>
    </cfRule>
  </conditionalFormatting>
  <conditionalFormatting sqref="L19">
    <cfRule type="cellIs" priority="5" dxfId="4" operator="notEqual" stopIfTrue="1">
      <formula>M19+N19+O19</formula>
    </cfRule>
  </conditionalFormatting>
  <conditionalFormatting sqref="K19">
    <cfRule type="cellIs" priority="4" dxfId="26" operator="lessThan" stopIfTrue="1">
      <formula>3</formula>
    </cfRule>
  </conditionalFormatting>
  <conditionalFormatting sqref="L20">
    <cfRule type="cellIs" priority="3" dxfId="4" operator="notEqual" stopIfTrue="1">
      <formula>M20+N20+O20</formula>
    </cfRule>
  </conditionalFormatting>
  <conditionalFormatting sqref="K20">
    <cfRule type="cellIs" priority="2" dxfId="26" operator="lessThan" stopIfTrue="1">
      <formula>3</formula>
    </cfRule>
  </conditionalFormatting>
  <conditionalFormatting sqref="K39">
    <cfRule type="cellIs" priority="1" dxfId="26" operator="lessThan" stopIfTrue="1">
      <formula>3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5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3"/>
  <sheetViews>
    <sheetView zoomScale="55" zoomScaleNormal="55" zoomScalePageLayoutView="0" workbookViewId="0" topLeftCell="A4">
      <selection activeCell="P19" sqref="P19"/>
    </sheetView>
  </sheetViews>
  <sheetFormatPr defaultColWidth="8.875" defaultRowHeight="12.75"/>
  <cols>
    <col min="1" max="22" width="8.75390625" style="125" customWidth="1"/>
    <col min="23" max="16384" width="8.875" style="125" customWidth="1"/>
  </cols>
  <sheetData>
    <row r="1" ht="12.75">
      <c r="A1" s="125" t="s">
        <v>217</v>
      </c>
    </row>
    <row r="2" spans="1:22" s="185" customFormat="1" ht="19.5" customHeight="1" thickBot="1">
      <c r="A2" s="371" t="s">
        <v>139</v>
      </c>
      <c r="B2" s="371"/>
      <c r="C2" s="371"/>
      <c r="D2" s="52"/>
      <c r="E2" s="53"/>
      <c r="F2" s="53"/>
      <c r="G2" s="53"/>
      <c r="H2" s="54"/>
      <c r="I2" s="55"/>
      <c r="J2" s="55"/>
      <c r="K2" s="56"/>
      <c r="L2" s="184"/>
      <c r="M2" s="371" t="s">
        <v>140</v>
      </c>
      <c r="N2" s="371"/>
      <c r="O2" s="371"/>
      <c r="P2" s="371"/>
      <c r="Q2" s="55"/>
      <c r="R2" s="55"/>
      <c r="S2" s="55"/>
      <c r="T2" s="55"/>
      <c r="U2" s="55"/>
      <c r="V2" s="55"/>
    </row>
    <row r="3" spans="1:22" s="185" customFormat="1" ht="16.5" customHeight="1">
      <c r="A3" s="372" t="s">
        <v>50</v>
      </c>
      <c r="B3" s="374" t="s">
        <v>51</v>
      </c>
      <c r="C3" s="374"/>
      <c r="D3" s="374"/>
      <c r="E3" s="374"/>
      <c r="F3" s="374"/>
      <c r="G3" s="374"/>
      <c r="H3" s="376" t="s">
        <v>52</v>
      </c>
      <c r="I3" s="374" t="s">
        <v>53</v>
      </c>
      <c r="J3" s="374"/>
      <c r="K3" s="378"/>
      <c r="L3" s="184"/>
      <c r="M3" s="379" t="s">
        <v>54</v>
      </c>
      <c r="N3" s="380"/>
      <c r="O3" s="383" t="s">
        <v>55</v>
      </c>
      <c r="P3" s="384"/>
      <c r="Q3" s="384"/>
      <c r="R3" s="384"/>
      <c r="S3" s="384"/>
      <c r="T3" s="385"/>
      <c r="U3" s="383" t="s">
        <v>228</v>
      </c>
      <c r="V3" s="399" t="s">
        <v>52</v>
      </c>
    </row>
    <row r="4" spans="1:22" s="185" customFormat="1" ht="16.5" customHeight="1">
      <c r="A4" s="373"/>
      <c r="B4" s="375"/>
      <c r="C4" s="375"/>
      <c r="D4" s="375"/>
      <c r="E4" s="375"/>
      <c r="F4" s="375"/>
      <c r="G4" s="375"/>
      <c r="H4" s="377"/>
      <c r="I4" s="375" t="s">
        <v>56</v>
      </c>
      <c r="J4" s="402" t="s">
        <v>57</v>
      </c>
      <c r="K4" s="403"/>
      <c r="L4" s="184"/>
      <c r="M4" s="381"/>
      <c r="N4" s="382"/>
      <c r="O4" s="386"/>
      <c r="P4" s="387"/>
      <c r="Q4" s="387"/>
      <c r="R4" s="387"/>
      <c r="S4" s="387"/>
      <c r="T4" s="388"/>
      <c r="U4" s="386"/>
      <c r="V4" s="400"/>
    </row>
    <row r="5" spans="1:22" s="185" customFormat="1" ht="27" customHeight="1">
      <c r="A5" s="373"/>
      <c r="B5" s="375"/>
      <c r="C5" s="375"/>
      <c r="D5" s="375"/>
      <c r="E5" s="375"/>
      <c r="F5" s="375"/>
      <c r="G5" s="375"/>
      <c r="H5" s="377"/>
      <c r="I5" s="375"/>
      <c r="J5" s="402"/>
      <c r="K5" s="403"/>
      <c r="L5" s="184"/>
      <c r="M5" s="381"/>
      <c r="N5" s="382"/>
      <c r="O5" s="389"/>
      <c r="P5" s="390"/>
      <c r="Q5" s="390"/>
      <c r="R5" s="390"/>
      <c r="S5" s="390"/>
      <c r="T5" s="391"/>
      <c r="U5" s="389"/>
      <c r="V5" s="401"/>
    </row>
    <row r="6" spans="1:22" s="185" customFormat="1" ht="30" customHeight="1">
      <c r="A6" s="122" t="str">
        <f>ЗМІСТ!A49</f>
        <v>ОК. 29</v>
      </c>
      <c r="B6" s="414" t="str">
        <f>ЗМІСТ!B49</f>
        <v>Навчальна практика (СОСЕІ: система обробки соціальної і економічної інформації)</v>
      </c>
      <c r="C6" s="414"/>
      <c r="D6" s="414"/>
      <c r="E6" s="414"/>
      <c r="F6" s="414"/>
      <c r="G6" s="414"/>
      <c r="H6" s="123">
        <f>ЗМІСТ!G49</f>
        <v>4</v>
      </c>
      <c r="I6" s="124">
        <v>4</v>
      </c>
      <c r="J6" s="412"/>
      <c r="K6" s="413"/>
      <c r="L6" s="184"/>
      <c r="M6" s="392" t="s">
        <v>134</v>
      </c>
      <c r="N6" s="393"/>
      <c r="O6" s="404" t="s">
        <v>218</v>
      </c>
      <c r="P6" s="405"/>
      <c r="Q6" s="405"/>
      <c r="R6" s="405"/>
      <c r="S6" s="405"/>
      <c r="T6" s="406"/>
      <c r="U6" s="404">
        <v>3</v>
      </c>
      <c r="V6" s="410">
        <v>8</v>
      </c>
    </row>
    <row r="7" spans="1:22" s="185" customFormat="1" ht="30" customHeight="1">
      <c r="A7" s="122" t="str">
        <f>ЗМІСТ!A50</f>
        <v>ОК. 30</v>
      </c>
      <c r="B7" s="414" t="str">
        <f>ЗМІСТ!B50</f>
        <v>Виробнича практика у фінансово-кредитних установах</v>
      </c>
      <c r="C7" s="414"/>
      <c r="D7" s="414"/>
      <c r="E7" s="414"/>
      <c r="F7" s="414"/>
      <c r="G7" s="414"/>
      <c r="H7" s="123">
        <f>ЗМІСТ!G50</f>
        <v>6</v>
      </c>
      <c r="I7" s="124">
        <f>ROUNDDOWN(SUM(ЗМІСТ!Q50:X50)/1.5,0)</f>
        <v>6</v>
      </c>
      <c r="J7" s="435"/>
      <c r="K7" s="436"/>
      <c r="L7" s="184"/>
      <c r="M7" s="394"/>
      <c r="N7" s="395"/>
      <c r="O7" s="407"/>
      <c r="P7" s="408"/>
      <c r="Q7" s="408"/>
      <c r="R7" s="408"/>
      <c r="S7" s="408"/>
      <c r="T7" s="409"/>
      <c r="U7" s="407"/>
      <c r="V7" s="411"/>
    </row>
    <row r="8" spans="1:22" s="185" customFormat="1" ht="30" customHeight="1">
      <c r="A8" s="122" t="str">
        <f>ЗМІСТ!A51</f>
        <v>ОК. 31</v>
      </c>
      <c r="B8" s="414" t="str">
        <f>ЗМІСТ!B51</f>
        <v>Виробнича практика з фінансів підприємств та оподаткування</v>
      </c>
      <c r="C8" s="414"/>
      <c r="D8" s="414"/>
      <c r="E8" s="414"/>
      <c r="F8" s="414"/>
      <c r="G8" s="414"/>
      <c r="H8" s="123">
        <f>ЗМІСТ!G51</f>
        <v>8</v>
      </c>
      <c r="I8" s="124">
        <f>ROUNDDOWN(SUM(ЗМІСТ!Q51:X51)/1.5,0)</f>
        <v>6</v>
      </c>
      <c r="J8" s="412"/>
      <c r="K8" s="413"/>
      <c r="L8" s="184"/>
      <c r="M8" s="394"/>
      <c r="N8" s="395"/>
      <c r="O8" s="407"/>
      <c r="P8" s="408"/>
      <c r="Q8" s="408"/>
      <c r="R8" s="408"/>
      <c r="S8" s="408"/>
      <c r="T8" s="409"/>
      <c r="U8" s="407"/>
      <c r="V8" s="411"/>
    </row>
    <row r="9" spans="13:22" ht="18.75" customHeight="1">
      <c r="M9" s="394"/>
      <c r="N9" s="395"/>
      <c r="O9" s="407"/>
      <c r="P9" s="408"/>
      <c r="Q9" s="408"/>
      <c r="R9" s="408"/>
      <c r="S9" s="408"/>
      <c r="T9" s="409"/>
      <c r="U9" s="407"/>
      <c r="V9" s="411"/>
    </row>
    <row r="11" spans="1:22" ht="19.5" customHeight="1" thickBot="1">
      <c r="A11" s="420" t="s">
        <v>58</v>
      </c>
      <c r="B11" s="420"/>
      <c r="C11" s="420"/>
      <c r="D11" s="420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24.75" customHeight="1">
      <c r="A12" s="421" t="s">
        <v>59</v>
      </c>
      <c r="B12" s="422"/>
      <c r="C12" s="422"/>
      <c r="D12" s="422"/>
      <c r="E12" s="422"/>
      <c r="F12" s="422"/>
      <c r="G12" s="422"/>
      <c r="H12" s="422"/>
      <c r="I12" s="57" t="s">
        <v>60</v>
      </c>
      <c r="J12" s="57" t="s">
        <v>61</v>
      </c>
      <c r="K12" s="57" t="s">
        <v>62</v>
      </c>
      <c r="L12" s="57" t="s">
        <v>63</v>
      </c>
      <c r="M12" s="57" t="s">
        <v>64</v>
      </c>
      <c r="N12" s="57" t="s">
        <v>65</v>
      </c>
      <c r="O12" s="57" t="s">
        <v>66</v>
      </c>
      <c r="P12" s="57" t="s">
        <v>67</v>
      </c>
      <c r="Q12" s="423" t="s">
        <v>45</v>
      </c>
      <c r="R12" s="423"/>
      <c r="S12" s="423"/>
      <c r="T12" s="423"/>
      <c r="U12" s="424"/>
      <c r="V12" s="425"/>
    </row>
    <row r="13" spans="1:22" ht="24.75" customHeight="1">
      <c r="A13" s="415" t="s">
        <v>101</v>
      </c>
      <c r="B13" s="416"/>
      <c r="C13" s="416"/>
      <c r="D13" s="416"/>
      <c r="E13" s="416"/>
      <c r="F13" s="416"/>
      <c r="G13" s="416"/>
      <c r="H13" s="416"/>
      <c r="I13" s="58">
        <f>ЗМІСТ!Q6</f>
        <v>15</v>
      </c>
      <c r="J13" s="58">
        <f>ЗМІСТ!R6</f>
        <v>15</v>
      </c>
      <c r="K13" s="58">
        <f>ЗМІСТ!S6</f>
        <v>15</v>
      </c>
      <c r="L13" s="58">
        <f>ЗМІСТ!T6</f>
        <v>15</v>
      </c>
      <c r="M13" s="58">
        <f>ЗМІСТ!U6</f>
        <v>15</v>
      </c>
      <c r="N13" s="58">
        <f>ЗМІСТ!V6</f>
        <v>15</v>
      </c>
      <c r="O13" s="58">
        <f>ЗМІСТ!W6</f>
        <v>15</v>
      </c>
      <c r="P13" s="58">
        <f>ЗМІСТ!X6</f>
        <v>15</v>
      </c>
      <c r="Q13" s="396">
        <f>SUM(I13:P13)</f>
        <v>120</v>
      </c>
      <c r="R13" s="396"/>
      <c r="S13" s="396"/>
      <c r="T13" s="396"/>
      <c r="U13" s="397"/>
      <c r="V13" s="398"/>
    </row>
    <row r="14" spans="1:22" ht="24.75" customHeight="1">
      <c r="A14" s="415" t="s">
        <v>141</v>
      </c>
      <c r="B14" s="416"/>
      <c r="C14" s="416"/>
      <c r="D14" s="416"/>
      <c r="E14" s="416"/>
      <c r="F14" s="416"/>
      <c r="G14" s="416"/>
      <c r="H14" s="416"/>
      <c r="I14" s="58">
        <f>I13-ROUNDDOWN(SUM(ЗМІСТ!Q49:Q51)/1.5,0)</f>
        <v>15</v>
      </c>
      <c r="J14" s="58">
        <f>J13-ROUNDDOWN(SUM(ЗМІСТ!R49:R51)/1.5,0)</f>
        <v>15</v>
      </c>
      <c r="K14" s="58">
        <f>K13-ROUNDDOWN(SUM(ЗМІСТ!S49:S51)/1.5,0)</f>
        <v>15</v>
      </c>
      <c r="L14" s="58">
        <f>L13-ROUNDDOWN(SUM(ЗМІСТ!T49:T51)/1.5,0)</f>
        <v>11</v>
      </c>
      <c r="M14" s="58">
        <f>M13-ROUNDDOWN(SUM(ЗМІСТ!U49:U51)/1.5,0)</f>
        <v>15</v>
      </c>
      <c r="N14" s="58">
        <f>N13-ROUNDDOWN(SUM(ЗМІСТ!V49:V51)/1.5,0)</f>
        <v>9</v>
      </c>
      <c r="O14" s="58">
        <f>O13-ROUNDDOWN(SUM(ЗМІСТ!W49:W51)/1.5,0)</f>
        <v>15</v>
      </c>
      <c r="P14" s="58">
        <f>P13-ROUNDDOWN(SUM(ЗМІСТ!X49:X51)/1.5,0)</f>
        <v>9</v>
      </c>
      <c r="Q14" s="396">
        <f>SUM(I14:P14)</f>
        <v>104</v>
      </c>
      <c r="R14" s="396"/>
      <c r="S14" s="396"/>
      <c r="T14" s="396"/>
      <c r="U14" s="397"/>
      <c r="V14" s="398"/>
    </row>
    <row r="15" spans="1:22" ht="24.75" customHeight="1">
      <c r="A15" s="415" t="s">
        <v>68</v>
      </c>
      <c r="B15" s="416"/>
      <c r="C15" s="416"/>
      <c r="D15" s="416"/>
      <c r="E15" s="416"/>
      <c r="F15" s="416"/>
      <c r="G15" s="416"/>
      <c r="H15" s="416"/>
      <c r="I15" s="190">
        <f>10*(30-SUM(ЗМІСТ!Q49:Q51)-SUM(ЗМІСТ!Q44:Q45))</f>
        <v>300</v>
      </c>
      <c r="J15" s="190">
        <f>10*(30-SUM(ЗМІСТ!R49:R51)-SUM(ЗМІСТ!R44:R45))</f>
        <v>300</v>
      </c>
      <c r="K15" s="190">
        <f>10*(30-SUM(ЗМІСТ!S49:S51)-SUM(ЗМІСТ!S44:S45))</f>
        <v>300</v>
      </c>
      <c r="L15" s="190">
        <f>10*(30-SUM(ЗМІСТ!T49:T51)-SUM(ЗМІСТ!T44:T45))</f>
        <v>240</v>
      </c>
      <c r="M15" s="190">
        <f>10*(30-SUM(ЗМІСТ!U49:U51)-SUM(ЗМІСТ!U44:U45))</f>
        <v>300</v>
      </c>
      <c r="N15" s="190">
        <f>10*(30-SUM(ЗМІСТ!V49:V51)-SUM(ЗМІСТ!V44:V45))</f>
        <v>180</v>
      </c>
      <c r="O15" s="190">
        <f>10*(30-SUM(ЗМІСТ!W49:W51)-SUM(ЗМІСТ!W44:W45))</f>
        <v>270</v>
      </c>
      <c r="P15" s="190">
        <f>10*(30-SUM(ЗМІСТ!X49:X51)-SUM(ЗМІСТ!X44:X45))</f>
        <v>210</v>
      </c>
      <c r="Q15" s="396">
        <f>SUM(I15:P15)</f>
        <v>2100</v>
      </c>
      <c r="R15" s="396"/>
      <c r="S15" s="396"/>
      <c r="T15" s="396"/>
      <c r="U15" s="397"/>
      <c r="V15" s="398"/>
    </row>
    <row r="16" spans="1:22" ht="24.75" customHeight="1">
      <c r="A16" s="415" t="s">
        <v>69</v>
      </c>
      <c r="B16" s="416"/>
      <c r="C16" s="416"/>
      <c r="D16" s="416"/>
      <c r="E16" s="416"/>
      <c r="F16" s="416"/>
      <c r="G16" s="416"/>
      <c r="H16" s="416"/>
      <c r="I16" s="59">
        <f aca="true" t="shared" si="0" ref="I16:P16">I15/I13</f>
        <v>20</v>
      </c>
      <c r="J16" s="59">
        <f t="shared" si="0"/>
        <v>20</v>
      </c>
      <c r="K16" s="59">
        <f t="shared" si="0"/>
        <v>20</v>
      </c>
      <c r="L16" s="59">
        <f t="shared" si="0"/>
        <v>16</v>
      </c>
      <c r="M16" s="59">
        <f t="shared" si="0"/>
        <v>20</v>
      </c>
      <c r="N16" s="59">
        <f t="shared" si="0"/>
        <v>12</v>
      </c>
      <c r="O16" s="59">
        <f t="shared" si="0"/>
        <v>18</v>
      </c>
      <c r="P16" s="59">
        <f t="shared" si="0"/>
        <v>14</v>
      </c>
      <c r="Q16" s="417"/>
      <c r="R16" s="417"/>
      <c r="S16" s="417"/>
      <c r="T16" s="417"/>
      <c r="U16" s="418"/>
      <c r="V16" s="419"/>
    </row>
    <row r="17" spans="1:22" ht="24.75" customHeight="1">
      <c r="A17" s="438" t="s">
        <v>70</v>
      </c>
      <c r="B17" s="439"/>
      <c r="C17" s="439"/>
      <c r="D17" s="439"/>
      <c r="E17" s="439"/>
      <c r="F17" s="439"/>
      <c r="G17" s="439"/>
      <c r="H17" s="439"/>
      <c r="I17" s="59">
        <f>ЗМІСТ!Q76</f>
        <v>30</v>
      </c>
      <c r="J17" s="59">
        <f>ЗМІСТ!R76</f>
        <v>30</v>
      </c>
      <c r="K17" s="59">
        <f>ЗМІСТ!S76</f>
        <v>30</v>
      </c>
      <c r="L17" s="59">
        <f>ЗМІСТ!T76</f>
        <v>30</v>
      </c>
      <c r="M17" s="59">
        <f>ЗМІСТ!U76</f>
        <v>30</v>
      </c>
      <c r="N17" s="59">
        <f>ЗМІСТ!V76</f>
        <v>30</v>
      </c>
      <c r="O17" s="59">
        <f>ЗМІСТ!W76</f>
        <v>30</v>
      </c>
      <c r="P17" s="59">
        <f>ЗМІСТ!X76</f>
        <v>30</v>
      </c>
      <c r="Q17" s="440">
        <f>SUM(I17:P17)</f>
        <v>240</v>
      </c>
      <c r="R17" s="440"/>
      <c r="S17" s="440"/>
      <c r="T17" s="440"/>
      <c r="U17" s="441"/>
      <c r="V17" s="442"/>
    </row>
    <row r="18" spans="1:22" ht="24.75" customHeight="1">
      <c r="A18" s="415" t="s">
        <v>71</v>
      </c>
      <c r="B18" s="416"/>
      <c r="C18" s="416"/>
      <c r="D18" s="416"/>
      <c r="E18" s="416"/>
      <c r="F18" s="416"/>
      <c r="G18" s="416"/>
      <c r="H18" s="416"/>
      <c r="I18" s="7">
        <f>ЗМІСТ!Q78</f>
        <v>2</v>
      </c>
      <c r="J18" s="7">
        <f>ЗМІСТ!R78</f>
        <v>1</v>
      </c>
      <c r="K18" s="7">
        <f>ЗМІСТ!S78</f>
        <v>1</v>
      </c>
      <c r="L18" s="7">
        <f>ЗМІСТ!T78</f>
        <v>1</v>
      </c>
      <c r="M18" s="7">
        <f>ЗМІСТ!U78</f>
        <v>2</v>
      </c>
      <c r="N18" s="7">
        <f>ЗМІСТ!V78</f>
        <v>2</v>
      </c>
      <c r="O18" s="7">
        <f>ЗМІСТ!W78</f>
        <v>2</v>
      </c>
      <c r="P18" s="7">
        <f>ЗМІСТ!X78</f>
        <v>2</v>
      </c>
      <c r="Q18" s="417">
        <f>SUM(I18:P18)</f>
        <v>13</v>
      </c>
      <c r="R18" s="417"/>
      <c r="S18" s="417"/>
      <c r="T18" s="417"/>
      <c r="U18" s="418"/>
      <c r="V18" s="419"/>
    </row>
    <row r="19" spans="1:22" ht="24.75" customHeight="1">
      <c r="A19" s="415" t="s">
        <v>102</v>
      </c>
      <c r="B19" s="416"/>
      <c r="C19" s="416"/>
      <c r="D19" s="416"/>
      <c r="E19" s="416"/>
      <c r="F19" s="416"/>
      <c r="G19" s="416"/>
      <c r="H19" s="416"/>
      <c r="I19" s="7">
        <f>ЗМІСТ!Q79</f>
        <v>4</v>
      </c>
      <c r="J19" s="7">
        <f>ЗМІСТ!R79</f>
        <v>6</v>
      </c>
      <c r="K19" s="7">
        <f>ЗМІСТ!S79</f>
        <v>6</v>
      </c>
      <c r="L19" s="7">
        <f>ЗМІСТ!T79</f>
        <v>5</v>
      </c>
      <c r="M19" s="7">
        <f>ЗМІСТ!U79</f>
        <v>5</v>
      </c>
      <c r="N19" s="7">
        <f>ЗМІСТ!V79</f>
        <v>2</v>
      </c>
      <c r="O19" s="7">
        <f>ЗМІСТ!W79</f>
        <v>4</v>
      </c>
      <c r="P19" s="7">
        <f>ЗМІСТ!X79</f>
        <v>3</v>
      </c>
      <c r="Q19" s="417">
        <f>SUM(I19:P19)</f>
        <v>35</v>
      </c>
      <c r="R19" s="417"/>
      <c r="S19" s="417"/>
      <c r="T19" s="417"/>
      <c r="U19" s="418"/>
      <c r="V19" s="419"/>
    </row>
    <row r="20" spans="1:22" ht="24.75" customHeight="1">
      <c r="A20" s="427" t="s">
        <v>72</v>
      </c>
      <c r="B20" s="428"/>
      <c r="C20" s="428"/>
      <c r="D20" s="428"/>
      <c r="E20" s="428"/>
      <c r="F20" s="428"/>
      <c r="G20" s="428"/>
      <c r="H20" s="429"/>
      <c r="I20" s="60">
        <f>ЗМІСТ!Q80</f>
        <v>0</v>
      </c>
      <c r="J20" s="60">
        <f>ЗМІСТ!R80</f>
        <v>0</v>
      </c>
      <c r="K20" s="60">
        <f>ЗМІСТ!S80</f>
        <v>0</v>
      </c>
      <c r="L20" s="60">
        <f>ЗМІСТ!T80</f>
        <v>0</v>
      </c>
      <c r="M20" s="60">
        <f>ЗМІСТ!U80</f>
        <v>0</v>
      </c>
      <c r="N20" s="60">
        <f>ЗМІСТ!V80</f>
        <v>1</v>
      </c>
      <c r="O20" s="60">
        <f>ЗМІСТ!W80</f>
        <v>1</v>
      </c>
      <c r="P20" s="60">
        <f>ЗМІСТ!X80</f>
        <v>0</v>
      </c>
      <c r="Q20" s="417">
        <f>SUM(I20:P20)</f>
        <v>2</v>
      </c>
      <c r="R20" s="417"/>
      <c r="S20" s="417"/>
      <c r="T20" s="417"/>
      <c r="U20" s="418"/>
      <c r="V20" s="419"/>
    </row>
    <row r="21" spans="1:22" ht="24.75" customHeight="1" thickBot="1">
      <c r="A21" s="430" t="s">
        <v>105</v>
      </c>
      <c r="B21" s="431"/>
      <c r="C21" s="431"/>
      <c r="D21" s="431"/>
      <c r="E21" s="431"/>
      <c r="F21" s="431"/>
      <c r="G21" s="431"/>
      <c r="H21" s="431"/>
      <c r="I21" s="61">
        <f>ЗМІСТ!Q81</f>
        <v>0</v>
      </c>
      <c r="J21" s="61">
        <f>ЗМІСТ!R81</f>
        <v>0</v>
      </c>
      <c r="K21" s="61">
        <f>ЗМІСТ!S81</f>
        <v>0</v>
      </c>
      <c r="L21" s="61">
        <f>ЗМІСТ!T81</f>
        <v>1</v>
      </c>
      <c r="M21" s="61">
        <f>ЗМІСТ!U81</f>
        <v>0</v>
      </c>
      <c r="N21" s="61">
        <f>ЗМІСТ!V81</f>
        <v>1</v>
      </c>
      <c r="O21" s="61">
        <f>ЗМІСТ!W81</f>
        <v>0</v>
      </c>
      <c r="P21" s="61">
        <f>ЗМІСТ!X81</f>
        <v>1</v>
      </c>
      <c r="Q21" s="432">
        <f>SUM(I21:P21)</f>
        <v>3</v>
      </c>
      <c r="R21" s="432"/>
      <c r="S21" s="432"/>
      <c r="T21" s="432"/>
      <c r="U21" s="433"/>
      <c r="V21" s="434"/>
    </row>
    <row r="22" ht="15" customHeight="1"/>
    <row r="23" ht="15" customHeight="1"/>
    <row r="24" spans="1:22" s="185" customFormat="1" ht="49.5" customHeight="1">
      <c r="A24" s="437" t="s">
        <v>216</v>
      </c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</row>
    <row r="25" spans="1:22" s="186" customFormat="1" ht="18.75">
      <c r="A25" s="62"/>
      <c r="B25" s="63"/>
      <c r="C25" s="64"/>
      <c r="D25" s="65"/>
      <c r="E25" s="66"/>
      <c r="F25" s="66"/>
      <c r="G25" s="66"/>
      <c r="H25" s="67"/>
      <c r="I25" s="68"/>
      <c r="J25" s="68"/>
      <c r="K25" s="66"/>
      <c r="L25" s="66"/>
      <c r="M25" s="66"/>
      <c r="N25" s="66"/>
      <c r="O25" s="66"/>
      <c r="P25" s="66"/>
      <c r="Q25" s="68"/>
      <c r="R25" s="68"/>
      <c r="S25" s="68"/>
      <c r="T25" s="68"/>
      <c r="U25" s="68"/>
      <c r="V25" s="68"/>
    </row>
    <row r="26" spans="1:22" s="187" customFormat="1" ht="18.75">
      <c r="A26" s="69" t="s">
        <v>242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426" t="s">
        <v>73</v>
      </c>
      <c r="N26" s="426"/>
      <c r="O26" s="426"/>
      <c r="P26" s="426"/>
      <c r="Q26" s="426"/>
      <c r="R26" s="426"/>
      <c r="S26" s="426"/>
      <c r="T26" s="426"/>
      <c r="U26" s="426"/>
      <c r="V26" s="426"/>
    </row>
    <row r="27" spans="1:22" s="187" customFormat="1" ht="24.75" customHeight="1">
      <c r="A27" s="71" t="s">
        <v>229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426" t="s">
        <v>109</v>
      </c>
      <c r="N27" s="426"/>
      <c r="O27" s="426"/>
      <c r="P27" s="426"/>
      <c r="Q27" s="426"/>
      <c r="R27" s="426"/>
      <c r="S27" s="426"/>
      <c r="T27" s="426"/>
      <c r="U27" s="426"/>
      <c r="V27" s="426"/>
    </row>
    <row r="28" spans="1:22" s="188" customFormat="1" ht="19.5" customHeight="1">
      <c r="A28" s="71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1:22" s="187" customFormat="1" ht="19.5" customHeight="1">
      <c r="A29" s="72" t="s">
        <v>243</v>
      </c>
      <c r="B29" s="72"/>
      <c r="C29" s="72"/>
      <c r="D29" s="72"/>
      <c r="E29" s="73"/>
      <c r="F29" s="74"/>
      <c r="G29" s="74"/>
      <c r="H29" s="75"/>
      <c r="I29" s="75"/>
      <c r="J29" s="75"/>
      <c r="K29" s="75"/>
      <c r="L29" s="75"/>
      <c r="M29" s="426" t="s">
        <v>103</v>
      </c>
      <c r="N29" s="426"/>
      <c r="O29" s="426"/>
      <c r="P29" s="426"/>
      <c r="Q29" s="426"/>
      <c r="R29" s="426"/>
      <c r="S29" s="426"/>
      <c r="T29" s="426"/>
      <c r="U29" s="426"/>
      <c r="V29" s="426"/>
    </row>
    <row r="30" spans="1:22" s="189" customFormat="1" ht="24.75" customHeight="1">
      <c r="A30" s="70"/>
      <c r="B30" s="70"/>
      <c r="C30" s="76"/>
      <c r="D30" s="76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1:22" s="189" customFormat="1" ht="19.5" customHeight="1">
      <c r="A31" s="207" t="s">
        <v>241</v>
      </c>
      <c r="B31" s="207"/>
      <c r="C31" s="207"/>
      <c r="D31" s="207"/>
      <c r="E31" s="208"/>
      <c r="F31" s="209"/>
      <c r="G31" s="209"/>
      <c r="H31" s="210"/>
      <c r="I31" s="210"/>
      <c r="J31" s="210"/>
      <c r="K31" s="210"/>
      <c r="L31" s="207" t="s">
        <v>244</v>
      </c>
      <c r="M31" s="211"/>
      <c r="N31" s="207"/>
      <c r="O31" s="207"/>
      <c r="P31" s="207"/>
      <c r="Q31" s="207"/>
      <c r="R31" s="207"/>
      <c r="S31" s="212"/>
      <c r="T31" s="213"/>
      <c r="U31" s="213"/>
      <c r="V31" s="207"/>
    </row>
    <row r="32" spans="1:22" ht="12.75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</row>
    <row r="33" spans="1:22" ht="18.75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07"/>
      <c r="M33" s="214"/>
      <c r="N33" s="214"/>
      <c r="O33" s="214"/>
      <c r="P33" s="214"/>
      <c r="Q33" s="213"/>
      <c r="R33" s="213"/>
      <c r="S33" s="214"/>
      <c r="T33" s="213"/>
      <c r="U33" s="213"/>
      <c r="V33" s="214"/>
    </row>
  </sheetData>
  <sheetProtection deleteRows="0"/>
  <mergeCells count="47">
    <mergeCell ref="B7:G7"/>
    <mergeCell ref="J7:K7"/>
    <mergeCell ref="B8:G8"/>
    <mergeCell ref="J8:K8"/>
    <mergeCell ref="A24:V24"/>
    <mergeCell ref="M26:V26"/>
    <mergeCell ref="A16:H16"/>
    <mergeCell ref="Q16:V16"/>
    <mergeCell ref="A17:H17"/>
    <mergeCell ref="Q17:V17"/>
    <mergeCell ref="A14:H14"/>
    <mergeCell ref="M27:V27"/>
    <mergeCell ref="M29:V29"/>
    <mergeCell ref="A19:H19"/>
    <mergeCell ref="Q19:V19"/>
    <mergeCell ref="A20:H20"/>
    <mergeCell ref="Q20:V20"/>
    <mergeCell ref="A21:H21"/>
    <mergeCell ref="Q21:V21"/>
    <mergeCell ref="B6:G6"/>
    <mergeCell ref="A18:H18"/>
    <mergeCell ref="Q18:V18"/>
    <mergeCell ref="A11:D11"/>
    <mergeCell ref="A12:H12"/>
    <mergeCell ref="Q12:V12"/>
    <mergeCell ref="A13:H13"/>
    <mergeCell ref="Q13:V13"/>
    <mergeCell ref="A15:H15"/>
    <mergeCell ref="Q15:V15"/>
    <mergeCell ref="M6:N9"/>
    <mergeCell ref="Q14:V14"/>
    <mergeCell ref="V3:V5"/>
    <mergeCell ref="I4:I5"/>
    <mergeCell ref="J4:K5"/>
    <mergeCell ref="O6:T9"/>
    <mergeCell ref="V6:V9"/>
    <mergeCell ref="J6:K6"/>
    <mergeCell ref="U3:U5"/>
    <mergeCell ref="U6:U9"/>
    <mergeCell ref="A2:C2"/>
    <mergeCell ref="M2:P2"/>
    <mergeCell ref="A3:A5"/>
    <mergeCell ref="B3:G5"/>
    <mergeCell ref="H3:H5"/>
    <mergeCell ref="I3:K3"/>
    <mergeCell ref="M3:N5"/>
    <mergeCell ref="O3:T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I13"/>
  <sheetViews>
    <sheetView zoomScalePageLayoutView="0" workbookViewId="0" topLeftCell="A1">
      <selection activeCell="H14" sqref="H14"/>
    </sheetView>
  </sheetViews>
  <sheetFormatPr defaultColWidth="8.875" defaultRowHeight="12.75"/>
  <cols>
    <col min="1" max="1" width="11.75390625" style="125" customWidth="1"/>
    <col min="2" max="16384" width="8.875" style="125" customWidth="1"/>
  </cols>
  <sheetData>
    <row r="2" spans="1:9" ht="15.75">
      <c r="A2" s="443" t="s">
        <v>142</v>
      </c>
      <c r="B2" s="443"/>
      <c r="C2" s="443"/>
      <c r="D2" s="443"/>
      <c r="E2" s="443"/>
      <c r="F2" s="443"/>
      <c r="G2" s="443"/>
      <c r="H2" s="443"/>
      <c r="I2" s="443"/>
    </row>
    <row r="3" spans="1:9" ht="15.75">
      <c r="A3" s="80" t="s">
        <v>52</v>
      </c>
      <c r="B3" s="81">
        <v>1</v>
      </c>
      <c r="C3" s="81">
        <v>2</v>
      </c>
      <c r="D3" s="81">
        <v>3</v>
      </c>
      <c r="E3" s="81">
        <v>4</v>
      </c>
      <c r="F3" s="81">
        <v>5</v>
      </c>
      <c r="G3" s="81">
        <v>6</v>
      </c>
      <c r="H3" s="81">
        <v>7</v>
      </c>
      <c r="I3" s="81">
        <v>8</v>
      </c>
    </row>
    <row r="4" spans="1:9" ht="15.75">
      <c r="A4" s="80" t="s">
        <v>104</v>
      </c>
      <c r="B4" s="81">
        <f>COUNTA(ЗМІСТ!Q11:Q20,ЗМІСТ!Q24:Q40,ЗМІСТ!Q44:Q45,ЗМІСТ!Q49:Q51,ЗМІСТ!Q57:Q62,ЗМІСТ!Q66:Q71)</f>
        <v>8</v>
      </c>
      <c r="C4" s="81">
        <f>COUNTA(ЗМІСТ!R11:R20,ЗМІСТ!R25:R40,ЗМІСТ!R44:R45,ЗМІСТ!R49:R51,ЗМІСТ!R57:R62,ЗМІСТ!R66:R71)</f>
        <v>8</v>
      </c>
      <c r="D4" s="81">
        <f>COUNTA(ЗМІСТ!S11:S20,ЗМІСТ!S24:S40,ЗМІСТ!S44:S45,ЗМІСТ!S49:S51,ЗМІСТ!S57:S62,ЗМІСТ!S66:S71)</f>
        <v>9</v>
      </c>
      <c r="E4" s="81">
        <f>COUNTA(ЗМІСТ!T11:T20,ЗМІСТ!T24:T40,ЗМІСТ!T44:T45,ЗМІСТ!T49:T51,ЗМІСТ!T57:T62,ЗМІСТ!T66:T71)</f>
        <v>7</v>
      </c>
      <c r="F4" s="81">
        <f>COUNTA(ЗМІСТ!U11:U20,ЗМІСТ!U24:U40,ЗМІСТ!U44:U45,ЗМІСТ!U49:U51,ЗМІСТ!U57:U62,ЗМІСТ!U66:U71)</f>
        <v>8</v>
      </c>
      <c r="G4" s="81">
        <f>COUNTA(ЗМІСТ!V11:V20,ЗМІСТ!V24:V40,ЗМІСТ!V44:V45,ЗМІСТ!V49:V51,ЗМІСТ!V57:V62,ЗМІСТ!V66:V71)</f>
        <v>6</v>
      </c>
      <c r="H4" s="81">
        <f>COUNTA(ЗМІСТ!W11:W20,ЗМІСТ!W24:W40,ЗМІСТ!W44:W45,ЗМІСТ!W49:W51,ЗМІСТ!W57:W62,ЗМІСТ!W66:W71)</f>
        <v>8</v>
      </c>
      <c r="I4" s="81">
        <f>COUNTA(ЗМІСТ!X11:X20,ЗМІСТ!X24:X40,ЗМІСТ!X44:X45,ЗМІСТ!X49:X51,ЗМІСТ!X57:X62,ЗМІСТ!X66:X71)</f>
        <v>5</v>
      </c>
    </row>
    <row r="5" ht="12.75">
      <c r="A5" s="125" t="s">
        <v>224</v>
      </c>
    </row>
    <row r="6" ht="12.75">
      <c r="A6" s="125" t="s">
        <v>233</v>
      </c>
    </row>
    <row r="7" ht="12.75">
      <c r="A7" s="125" t="s">
        <v>231</v>
      </c>
    </row>
    <row r="8" ht="12.75">
      <c r="A8" s="125" t="s">
        <v>226</v>
      </c>
    </row>
    <row r="10" ht="12.75">
      <c r="A10" s="125" t="s">
        <v>225</v>
      </c>
    </row>
    <row r="12" ht="12.75">
      <c r="A12" s="125" t="s">
        <v>232</v>
      </c>
    </row>
    <row r="13" ht="12.75">
      <c r="A13" s="125" t="s">
        <v>234</v>
      </c>
    </row>
  </sheetData>
  <sheetProtection password="CF68" sheet="1" deleteRows="0"/>
  <mergeCells count="1">
    <mergeCell ref="A2:I2"/>
  </mergeCells>
  <conditionalFormatting sqref="B4:I4">
    <cfRule type="cellIs" priority="1" dxfId="27" operator="lessThanOrEqual" stopIfTrue="1">
      <formula>8</formula>
    </cfRule>
    <cfRule type="cellIs" priority="2" dxfId="26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user</cp:lastModifiedBy>
  <cp:lastPrinted>2021-04-06T13:13:06Z</cp:lastPrinted>
  <dcterms:created xsi:type="dcterms:W3CDTF">2003-11-28T18:06:16Z</dcterms:created>
  <dcterms:modified xsi:type="dcterms:W3CDTF">2023-09-22T12:30:13Z</dcterms:modified>
  <cp:category/>
  <cp:version/>
  <cp:contentType/>
  <cp:contentStatus/>
</cp:coreProperties>
</file>