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820" activeTab="0"/>
  </bookViews>
  <sheets>
    <sheet name="ГРАФІК" sheetId="1" r:id="rId1"/>
    <sheet name="ЗМІСТ" sheetId="2" r:id="rId2"/>
    <sheet name="3 частина" sheetId="3" r:id="rId3"/>
    <sheet name="Перевірка" sheetId="4" r:id="rId4"/>
    <sheet name="Лист1" sheetId="5" r:id="rId5"/>
  </sheets>
  <externalReferences>
    <externalReference r:id="rId8"/>
  </externalReferences>
  <definedNames>
    <definedName name="Z_791DB74A_D72A_4A24_8E5B_5C9CCB5308F6_.wvu.PrintArea" localSheetId="1" hidden="1">'ЗМІСТ'!$A$1:$X$79</definedName>
    <definedName name="А">#REF!</definedName>
    <definedName name="А1">#REF!</definedName>
    <definedName name="Графік_бак">#REF!</definedName>
    <definedName name="графік1">#REF!</definedName>
    <definedName name="_xlnm.Print_Area" localSheetId="1">'ЗМІСТ'!$A$1:$X$80</definedName>
    <definedName name="с22" localSheetId="1">#REF!</definedName>
    <definedName name="с22">#REF!</definedName>
    <definedName name="с222" localSheetId="1">#REF!</definedName>
    <definedName name="с222">#REF!</definedName>
  </definedNames>
  <calcPr fullCalcOnLoad="1"/>
</workbook>
</file>

<file path=xl/sharedStrings.xml><?xml version="1.0" encoding="utf-8"?>
<sst xmlns="http://schemas.openxmlformats.org/spreadsheetml/2006/main" count="360" uniqueCount="255">
  <si>
    <t>Всього</t>
  </si>
  <si>
    <t>Екзамени</t>
  </si>
  <si>
    <t>Заліки</t>
  </si>
  <si>
    <t>Курсові роботи</t>
  </si>
  <si>
    <t>Лекції</t>
  </si>
  <si>
    <t>Годин вивчення</t>
  </si>
  <si>
    <t>з них</t>
  </si>
  <si>
    <t>Розподіл по курсах і семестрах</t>
  </si>
  <si>
    <t>1 курс</t>
  </si>
  <si>
    <t>2 курс</t>
  </si>
  <si>
    <t>3 курс</t>
  </si>
  <si>
    <t>4 курс</t>
  </si>
  <si>
    <t>Практичні, семінарські</t>
  </si>
  <si>
    <t>Загальний обсяг годин</t>
  </si>
  <si>
    <t>У кредитах ECTS</t>
  </si>
  <si>
    <t>кредитів на семестр</t>
  </si>
  <si>
    <t>Освітній рівень:</t>
  </si>
  <si>
    <t>НАВЧАЛЬНИЙ ПЛАН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</si>
  <si>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</si>
  <si>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</si>
  <si>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</si>
  <si>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</si>
  <si>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</si>
  <si>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</si>
  <si>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</si>
  <si>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</si>
  <si>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</si>
  <si>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</si>
  <si>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</si>
  <si>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</si>
  <si>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</si>
  <si>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</si>
  <si>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</si>
  <si>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</si>
  <si>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Підсумкові атестації</t>
  </si>
  <si>
    <t>Канікули</t>
  </si>
  <si>
    <t>І</t>
  </si>
  <si>
    <t>ІІ</t>
  </si>
  <si>
    <t>ІІІ</t>
  </si>
  <si>
    <t>ІV</t>
  </si>
  <si>
    <t>С</t>
  </si>
  <si>
    <t>К</t>
  </si>
  <si>
    <t>Н</t>
  </si>
  <si>
    <t>П</t>
  </si>
  <si>
    <t>А</t>
  </si>
  <si>
    <t>Разом</t>
  </si>
  <si>
    <t>Примітка:</t>
  </si>
  <si>
    <t>Теоретичне навчання</t>
  </si>
  <si>
    <t>Навчальні практики</t>
  </si>
  <si>
    <t>Виробничі практики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</si>
  <si>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</si>
  <si>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</si>
  <si>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</si>
  <si>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</si>
  <si>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</si>
  <si>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</si>
  <si>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</si>
  <si>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</si>
  <si>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</si>
  <si>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</si>
  <si>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</si>
  <si>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</si>
  <si>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</si>
  <si>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</si>
  <si>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</si>
  <si>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</si>
  <si>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</si>
  <si>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</si>
  <si>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</si>
  <si>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</si>
  <si>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</si>
  <si>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Кількість екзаменів</t>
  </si>
  <si>
    <t>Кількість курсових робіт</t>
  </si>
  <si>
    <t>"Погоджено"</t>
  </si>
  <si>
    <t>Д</t>
  </si>
  <si>
    <t>Екзаменаційні сесії</t>
  </si>
  <si>
    <t>Аудиторні заняття</t>
  </si>
  <si>
    <t>Лабораторні заняття</t>
  </si>
  <si>
    <t>Самостійна робота студентів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</si>
  <si>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</si>
  <si>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</si>
  <si>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</si>
  <si>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</si>
  <si>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</si>
  <si>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∑</t>
  </si>
  <si>
    <t>МИКОЛАЇВСЬКИЙ НАЦІОНАЛЬНИЙ УНІВЕРСИТЕТ ІМЕНІ В. О. СУХОМЛИНСЬКОГО</t>
  </si>
  <si>
    <t>МІНІСТЕРСТВО ОСВІТИ І НАУКИ УКРАЇНИ</t>
  </si>
  <si>
    <t>Галузь знань</t>
  </si>
  <si>
    <t>Спеціальність</t>
  </si>
  <si>
    <t>Освітня програма</t>
  </si>
  <si>
    <t>Форма навчання</t>
  </si>
  <si>
    <t>Термін навчання</t>
  </si>
  <si>
    <t xml:space="preserve">Попередня освіта: </t>
  </si>
  <si>
    <t>підготовки здобувачів вищої освіти</t>
  </si>
  <si>
    <t>Дипломні (кваліфік.) роботи</t>
  </si>
  <si>
    <t>Кількість</t>
  </si>
  <si>
    <t>Заліків</t>
  </si>
  <si>
    <t>Курсових робіт</t>
  </si>
  <si>
    <t>Практик</t>
  </si>
  <si>
    <t>Екзаменів</t>
  </si>
  <si>
    <t>РАЗОМ</t>
  </si>
  <si>
    <t>Кількість тижнів у семестрі</t>
  </si>
  <si>
    <t>Кількість заліків</t>
  </si>
  <si>
    <t>"____" _______________ 20___ р. ______________________</t>
  </si>
  <si>
    <t>Дисциплін</t>
  </si>
  <si>
    <t>Кількість практик</t>
  </si>
  <si>
    <t>повна загальна середня</t>
  </si>
  <si>
    <t>денна</t>
  </si>
  <si>
    <t>3 р. 10 міс.</t>
  </si>
  <si>
    <t>навчально-методичною радою МНУ ім. В.О.Сухомлинського</t>
  </si>
  <si>
    <t>перший (бакалаврський)</t>
  </si>
  <si>
    <t>Шифр</t>
  </si>
  <si>
    <t>ОСВІТНІ КОМПОНЕНТИ</t>
  </si>
  <si>
    <t>Семестровий контроль</t>
  </si>
  <si>
    <t>кількість навчальних тижнів у семестрі</t>
  </si>
  <si>
    <t>I. ОБОВЯЗКОВА ЧАСТИНА</t>
  </si>
  <si>
    <t>Всього за цикл 1.1.</t>
  </si>
  <si>
    <t>Всього за цикл 1.2.</t>
  </si>
  <si>
    <t>Всього за цикл 1.3.</t>
  </si>
  <si>
    <t>1.4. ПРАКТИЧНА ПІДГОТОВКА</t>
  </si>
  <si>
    <t>1.3.  КУРСОВІ РОБОТИ</t>
  </si>
  <si>
    <t>Всього за цикл 1.4.</t>
  </si>
  <si>
    <t>ВСЬОГО ЗА ЧАСТИНОЮ 1</t>
  </si>
  <si>
    <t>2. ВИБІРКОВА ЧАСТИНА</t>
  </si>
  <si>
    <t>2.1. НАВЧАЛЬНІ ДИСЦИПЛІНИ ЗАГАЛЬНОЇ ПІДГОТОВКИ</t>
  </si>
  <si>
    <t>Всього за цикл 2.1.</t>
  </si>
  <si>
    <t>2.2. НАВЧАЛЬНІ ДИСЦИПЛІНИ СПЕЦІАЛЬНОЇ (ФАХОВОЇ) ПІДГОТОВКИ</t>
  </si>
  <si>
    <t>Всього за цикл 2.2.</t>
  </si>
  <si>
    <t>ВСЬОГО ЗА ЧАСТИНОЮ 2</t>
  </si>
  <si>
    <t>ВСЬОГО ЗА ОСВІТНЬОЮ ПРОГРАМОЮ</t>
  </si>
  <si>
    <t>1.1. НАВЧАЛЬНІ ДИСЦИПЛІНИ ЗАГАЛЬНОЇ ПІДГОТОВКИ</t>
  </si>
  <si>
    <t>1.2. НАВЧАЛЬНІ ДИСЦИПЛІНИ СПЕЦІАЛЬНОЇ (ФАХОВОЇ) ПІДГОТОВКИ</t>
  </si>
  <si>
    <t>Вибіркова дисципліна 1.1.</t>
  </si>
  <si>
    <t>Вибіркова дисципліна 1.2.</t>
  </si>
  <si>
    <t>ПА 01</t>
  </si>
  <si>
    <t>Вибіркова дисципліна 1.3.</t>
  </si>
  <si>
    <t>Вибіркова дисципліна 1.4.</t>
  </si>
  <si>
    <t>Вибіркова дисципліна 1.5.</t>
  </si>
  <si>
    <t>Вибіркова дисципліна 1.6.</t>
  </si>
  <si>
    <t>ІV. Практична підготовка</t>
  </si>
  <si>
    <t>V. Підсумкова атестація</t>
  </si>
  <si>
    <t>Кількість тижнів аудиторних занять у семестрі</t>
  </si>
  <si>
    <t>Перевірка на кількість освітніх компонентів в семестрі</t>
  </si>
  <si>
    <t>ІІІ. План навчального процесу</t>
  </si>
  <si>
    <t>Предметна спеціальність 
(спеціалізація)</t>
  </si>
  <si>
    <t>Кваліфікація</t>
  </si>
  <si>
    <t>ОК. 01</t>
  </si>
  <si>
    <t>ОК. 02</t>
  </si>
  <si>
    <t>ОК. 03</t>
  </si>
  <si>
    <t>ОК. 04</t>
  </si>
  <si>
    <t>ОК. 05</t>
  </si>
  <si>
    <t>ВБ. 1.1</t>
  </si>
  <si>
    <t>ВБ. 1.2</t>
  </si>
  <si>
    <t>ВБ. 1.3</t>
  </si>
  <si>
    <t>ВБ. 1.4</t>
  </si>
  <si>
    <t>ВБ. 1.5</t>
  </si>
  <si>
    <t>ВБ. 1.6</t>
  </si>
  <si>
    <t>ВБ. 2.1</t>
  </si>
  <si>
    <t>ВБ. 2.2</t>
  </si>
  <si>
    <t>ВБ. 2.3</t>
  </si>
  <si>
    <t>ВБ. 2.5</t>
  </si>
  <si>
    <t>ВБ. 2.6</t>
  </si>
  <si>
    <t>ВБ. 2.7</t>
  </si>
  <si>
    <t>07 Управління та адміністрування</t>
  </si>
  <si>
    <t>Фінанси, банківська справа та страхування</t>
  </si>
  <si>
    <t>Філософія</t>
  </si>
  <si>
    <t>Навчальна практика (СОСЕІ: система обробки соціальної і економічної інформації)</t>
  </si>
  <si>
    <t>Виробнича практика у фінансово-кредитних установах</t>
  </si>
  <si>
    <t>Виробнича практика з фінансів підприємств та оподаткування</t>
  </si>
  <si>
    <t>Економіко-математичні методи та моделі</t>
  </si>
  <si>
    <t>Менеджмент</t>
  </si>
  <si>
    <t>Гроші та кредит</t>
  </si>
  <si>
    <t>Страхування</t>
  </si>
  <si>
    <t>Фінанси</t>
  </si>
  <si>
    <t>Інвестування</t>
  </si>
  <si>
    <t>Фінанси підприємств</t>
  </si>
  <si>
    <t>Фінансовий аналіз</t>
  </si>
  <si>
    <t>Університетські студії</t>
  </si>
  <si>
    <t>Українська мова за професійним спрямуванням</t>
  </si>
  <si>
    <t>Іноземна мова за професійним спрямуванням</t>
  </si>
  <si>
    <t>Історія та культура України</t>
  </si>
  <si>
    <t>Вища математика</t>
  </si>
  <si>
    <t>Економічний аналіз та статистика</t>
  </si>
  <si>
    <t>Фінансова діяльність субєктів господарювання</t>
  </si>
  <si>
    <t>Курсова робота з дисципліни "Фінансовий аналіз"</t>
  </si>
  <si>
    <t>ОК.07</t>
  </si>
  <si>
    <t>ОК.08</t>
  </si>
  <si>
    <t>ОК.09</t>
  </si>
  <si>
    <t>ОК.10</t>
  </si>
  <si>
    <t>ОК.11</t>
  </si>
  <si>
    <t>ОК.12</t>
  </si>
  <si>
    <t>ОК.13</t>
  </si>
  <si>
    <t>ОК.14</t>
  </si>
  <si>
    <t>ОК.15</t>
  </si>
  <si>
    <t>ОК.16</t>
  </si>
  <si>
    <t>ОК.17</t>
  </si>
  <si>
    <t>ОК.18</t>
  </si>
  <si>
    <t>ОК.19</t>
  </si>
  <si>
    <t>ОК.20</t>
  </si>
  <si>
    <t>ОК.22</t>
  </si>
  <si>
    <t>Вибіркова дисципліна 2.1.</t>
  </si>
  <si>
    <t>Вибіркова дисципліна 2.2.</t>
  </si>
  <si>
    <t>Вибіркова дисципліна 2.3.</t>
  </si>
  <si>
    <t>Вибіркова дисципліна 2.4.</t>
  </si>
  <si>
    <t>Вибіркова дисципліна 2.5.</t>
  </si>
  <si>
    <t>Вибіркова дисципліна 2.6.</t>
  </si>
  <si>
    <t>Вибіркова дисципліна 2.7.</t>
  </si>
  <si>
    <t>Вибіркова дисципліна 2.8.</t>
  </si>
  <si>
    <t>Вибіркова дисципліна 2.9.</t>
  </si>
  <si>
    <t>Навчальний план складено у відповідності до Стандарту вищої освіти за спеціальністю 072 "Фінанси, банківська справа та страхування" галузі знань 07 "Управління та адміністрування" для підготовки здобувачів першого (бакалаврського) рівня вищої освіти</t>
  </si>
  <si>
    <t>ОК. 25</t>
  </si>
  <si>
    <t>ОК. 26</t>
  </si>
  <si>
    <t>ОК. 27</t>
  </si>
  <si>
    <t>ОК. 28</t>
  </si>
  <si>
    <t>ОК. 06</t>
  </si>
  <si>
    <t>Іноземна мова</t>
  </si>
  <si>
    <t>ВБ. 1.7</t>
  </si>
  <si>
    <t>Вибіркова дисципліна 1.7.</t>
  </si>
  <si>
    <t>ОК. 24</t>
  </si>
  <si>
    <t>Кваліфікаційний іспит</t>
  </si>
  <si>
    <t>Політична економія</t>
  </si>
  <si>
    <t xml:space="preserve">Вибіркова дисципліна 2.9. статистичне моделювання </t>
  </si>
  <si>
    <t>Вибіркові дисципліни</t>
  </si>
  <si>
    <t>Державні фінанси</t>
  </si>
  <si>
    <t>Банківська система</t>
  </si>
  <si>
    <t>Бухгалтеський облік</t>
  </si>
  <si>
    <t>Фінансовий облік</t>
  </si>
  <si>
    <t>Статистичне моделювання та прогнозування у фінансах</t>
  </si>
  <si>
    <t>Інноваційне підприємництво та управління стартап проектами</t>
  </si>
  <si>
    <t>Проектний аналіз</t>
  </si>
  <si>
    <t>Фінансова санація та банкрутство підприємств</t>
  </si>
  <si>
    <t>Фінансова інфраструктура</t>
  </si>
  <si>
    <t>Бюджетна та податкова система</t>
  </si>
  <si>
    <t>Курсова робота з дисципліни "Банківська система"</t>
  </si>
  <si>
    <t>Банківська система (теорія банківської системи)</t>
  </si>
  <si>
    <t>Вибіркова дисципліна 2.1. Бухгалтерський облік</t>
  </si>
  <si>
    <t>Мікро- та макроекономіка</t>
  </si>
  <si>
    <t>ОК.21</t>
  </si>
  <si>
    <t>ОК.23</t>
  </si>
  <si>
    <t>Вибіркова дисципліна 2.3. Проектний аналіз</t>
  </si>
  <si>
    <t>Вибіркова дисципліна 2.2. Статистичне моделювання та прогнозування у фінансах</t>
  </si>
  <si>
    <t xml:space="preserve"> </t>
  </si>
  <si>
    <t>Протокол № ____ від "____" _______________ 20___ року</t>
  </si>
  <si>
    <t>Декан факультету                                                                  Курчатова А.В.</t>
  </si>
  <si>
    <t>Керівник проектної групи (гарант ОП)                                  Рудь І.Ю.</t>
  </si>
  <si>
    <t>Проректор   ______________________</t>
  </si>
  <si>
    <t>Затверджено на засіданні вченої ради природничого факультету</t>
  </si>
  <si>
    <t>Вибіркова дисципліна 2.4. Міжнародні фінанси</t>
  </si>
  <si>
    <t>Вибіркова дисципліна 2.6. Фінансовий облік</t>
  </si>
  <si>
    <t>Маркетинг у банках (Marketing in Banks)</t>
  </si>
  <si>
    <t>Фондовий ринлк</t>
  </si>
  <si>
    <t>Вибіркова дисципліна 2.5. Фінансова інфраструктура</t>
  </si>
  <si>
    <t>Вибіркова дисципліна 2.4. Фінансова безпека субєктів господарювання</t>
  </si>
  <si>
    <t>072 Фінанси, банківська справа та страхування</t>
  </si>
  <si>
    <t xml:space="preserve">бакалавр фінансів, банківської справи та страхування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</si>
</sst>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.0"/>
    <numFmt numFmtId="197" formatCode="0.000"/>
    <numFmt numFmtId="198" formatCode="#,##0_р_."/>
    <numFmt numFmtId="199" formatCode="[$-FC19]dd\ mmmm\ yyyy\ &quot;г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65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25"/>
      <color indexed="12"/>
      <name val="Calibri"/>
      <family val="2"/>
    </font>
    <font>
      <sz val="12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13"/>
      <name val="Times New Roman Cyr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sz val="14"/>
      <name val="Arial Cyr"/>
      <family val="0"/>
    </font>
    <font>
      <b/>
      <sz val="8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36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u val="single"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8"/>
      <name val="Times New Roman"/>
      <family val="1"/>
    </font>
    <font>
      <b/>
      <sz val="10.5"/>
      <color indexed="8"/>
      <name val="Times New Roman"/>
      <family val="0"/>
    </font>
    <font>
      <sz val="10.5"/>
      <color indexed="8"/>
      <name val="Times New Roman"/>
      <family val="0"/>
    </font>
    <font>
      <sz val="9"/>
      <color indexed="8"/>
      <name val="Times New Roman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C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54" fillId="20" borderId="2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21" borderId="3" applyNumberFormat="0" applyAlignment="0" applyProtection="0"/>
    <xf numFmtId="0" fontId="10" fillId="21" borderId="1" applyNumberFormat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7" applyNumberFormat="0" applyFill="0" applyAlignment="0" applyProtection="0"/>
    <xf numFmtId="0" fontId="11" fillId="0" borderId="8" applyNumberFormat="0" applyFill="0" applyAlignment="0" applyProtection="0"/>
    <xf numFmtId="0" fontId="12" fillId="22" borderId="9" applyNumberFormat="0" applyAlignment="0" applyProtection="0"/>
    <xf numFmtId="0" fontId="58" fillId="23" borderId="10" applyNumberFormat="0" applyAlignment="0" applyProtection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5" borderId="11" applyNumberFormat="0" applyFont="0" applyAlignment="0" applyProtection="0"/>
    <xf numFmtId="9" fontId="0" fillId="0" borderId="0" applyFont="0" applyFill="0" applyBorder="0" applyAlignment="0" applyProtection="0"/>
    <xf numFmtId="0" fontId="61" fillId="0" borderId="12" applyNumberFormat="0" applyFill="0" applyAlignment="0" applyProtection="0"/>
    <xf numFmtId="0" fontId="14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27" borderId="0" applyNumberFormat="0" applyBorder="0" applyAlignment="0" applyProtection="0"/>
  </cellStyleXfs>
  <cellXfs count="446">
    <xf numFmtId="0" fontId="0" fillId="0" borderId="0" xfId="0" applyAlignment="1">
      <alignment/>
    </xf>
    <xf numFmtId="0" fontId="35" fillId="28" borderId="13" xfId="0" applyFont="1" applyFill="1" applyBorder="1" applyAlignment="1" applyProtection="1">
      <alignment horizontal="center" vertical="center"/>
      <protection/>
    </xf>
    <xf numFmtId="1" fontId="36" fillId="28" borderId="14" xfId="0" applyNumberFormat="1" applyFont="1" applyFill="1" applyBorder="1" applyAlignment="1" applyProtection="1">
      <alignment horizontal="center" vertical="center"/>
      <protection/>
    </xf>
    <xf numFmtId="1" fontId="36" fillId="28" borderId="15" xfId="0" applyNumberFormat="1" applyFont="1" applyFill="1" applyBorder="1" applyAlignment="1" applyProtection="1">
      <alignment horizontal="center" vertical="center"/>
      <protection/>
    </xf>
    <xf numFmtId="1" fontId="36" fillId="28" borderId="13" xfId="0" applyNumberFormat="1" applyFont="1" applyFill="1" applyBorder="1" applyAlignment="1" applyProtection="1">
      <alignment horizontal="center" vertical="center"/>
      <protection/>
    </xf>
    <xf numFmtId="0" fontId="36" fillId="28" borderId="13" xfId="0" applyFont="1" applyFill="1" applyBorder="1" applyAlignment="1" applyProtection="1">
      <alignment horizontal="center" vertical="center"/>
      <protection/>
    </xf>
    <xf numFmtId="1" fontId="36" fillId="28" borderId="16" xfId="0" applyNumberFormat="1" applyFont="1" applyFill="1" applyBorder="1" applyAlignment="1" applyProtection="1">
      <alignment horizontal="center" vertical="center"/>
      <protection/>
    </xf>
    <xf numFmtId="0" fontId="35" fillId="0" borderId="17" xfId="0" applyFont="1" applyFill="1" applyBorder="1" applyAlignment="1" applyProtection="1">
      <alignment horizontal="center" vertical="center"/>
      <protection/>
    </xf>
    <xf numFmtId="1" fontId="36" fillId="0" borderId="18" xfId="0" applyNumberFormat="1" applyFont="1" applyFill="1" applyBorder="1" applyAlignment="1" applyProtection="1">
      <alignment horizontal="center" vertical="center"/>
      <protection/>
    </xf>
    <xf numFmtId="0" fontId="35" fillId="0" borderId="18" xfId="0" applyFont="1" applyFill="1" applyBorder="1" applyAlignment="1" applyProtection="1">
      <alignment horizontal="center" vertical="center"/>
      <protection/>
    </xf>
    <xf numFmtId="0" fontId="35" fillId="0" borderId="18" xfId="0" applyFont="1" applyBorder="1" applyAlignment="1" applyProtection="1">
      <alignment horizontal="center" vertical="center"/>
      <protection/>
    </xf>
    <xf numFmtId="0" fontId="45" fillId="29" borderId="19" xfId="0" applyFont="1" applyFill="1" applyBorder="1" applyAlignment="1" applyProtection="1">
      <alignment horizontal="left" vertical="center" wrapText="1"/>
      <protection locked="0"/>
    </xf>
    <xf numFmtId="0" fontId="23" fillId="29" borderId="20" xfId="0" applyFont="1" applyFill="1" applyBorder="1" applyAlignment="1" applyProtection="1">
      <alignment horizontal="center" vertical="center"/>
      <protection locked="0"/>
    </xf>
    <xf numFmtId="0" fontId="45" fillId="29" borderId="19" xfId="0" applyFont="1" applyFill="1" applyBorder="1" applyAlignment="1" applyProtection="1">
      <alignment horizontal="left" vertical="center"/>
      <protection locked="0"/>
    </xf>
    <xf numFmtId="0" fontId="23" fillId="29" borderId="21" xfId="0" applyFont="1" applyFill="1" applyBorder="1" applyAlignment="1" applyProtection="1">
      <alignment horizontal="center" vertical="center"/>
      <protection locked="0"/>
    </xf>
    <xf numFmtId="0" fontId="23" fillId="29" borderId="22" xfId="0" applyFont="1" applyFill="1" applyBorder="1" applyAlignment="1" applyProtection="1">
      <alignment horizontal="center" vertical="center"/>
      <protection locked="0"/>
    </xf>
    <xf numFmtId="0" fontId="23" fillId="29" borderId="23" xfId="0" applyFont="1" applyFill="1" applyBorder="1" applyAlignment="1" applyProtection="1">
      <alignment horizontal="center" vertical="center"/>
      <protection locked="0"/>
    </xf>
    <xf numFmtId="0" fontId="23" fillId="29" borderId="24" xfId="0" applyFont="1" applyFill="1" applyBorder="1" applyAlignment="1" applyProtection="1">
      <alignment horizontal="center" vertical="center"/>
      <protection locked="0"/>
    </xf>
    <xf numFmtId="0" fontId="23" fillId="29" borderId="25" xfId="0" applyFont="1" applyFill="1" applyBorder="1" applyAlignment="1" applyProtection="1">
      <alignment horizontal="center" vertical="center"/>
      <protection locked="0"/>
    </xf>
    <xf numFmtId="0" fontId="23" fillId="29" borderId="26" xfId="0" applyFont="1" applyFill="1" applyBorder="1" applyAlignment="1" applyProtection="1">
      <alignment horizontal="center" vertical="center"/>
      <protection locked="0"/>
    </xf>
    <xf numFmtId="0" fontId="23" fillId="29" borderId="27" xfId="0" applyFont="1" applyFill="1" applyBorder="1" applyAlignment="1" applyProtection="1">
      <alignment horizontal="center" vertical="center"/>
      <protection locked="0"/>
    </xf>
    <xf numFmtId="0" fontId="23" fillId="29" borderId="28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8" fillId="0" borderId="29" xfId="65" applyFont="1" applyFill="1" applyBorder="1" applyAlignment="1" applyProtection="1">
      <alignment horizontal="center" vertical="center"/>
      <protection/>
    </xf>
    <xf numFmtId="0" fontId="2" fillId="0" borderId="30" xfId="65" applyFont="1" applyFill="1" applyBorder="1" applyAlignment="1" applyProtection="1">
      <alignment horizontal="center" vertical="center"/>
      <protection/>
    </xf>
    <xf numFmtId="0" fontId="2" fillId="0" borderId="31" xfId="65" applyFont="1" applyFill="1" applyBorder="1" applyAlignment="1" applyProtection="1">
      <alignment horizontal="center" vertical="center"/>
      <protection/>
    </xf>
    <xf numFmtId="0" fontId="2" fillId="0" borderId="32" xfId="65" applyFont="1" applyFill="1" applyBorder="1" applyAlignment="1" applyProtection="1">
      <alignment horizontal="center" vertical="center"/>
      <protection/>
    </xf>
    <xf numFmtId="0" fontId="28" fillId="0" borderId="33" xfId="65" applyFont="1" applyFill="1" applyBorder="1" applyAlignment="1" applyProtection="1">
      <alignment horizontal="center" vertical="center"/>
      <protection/>
    </xf>
    <xf numFmtId="0" fontId="26" fillId="0" borderId="17" xfId="65" applyFont="1" applyFill="1" applyBorder="1" applyAlignment="1" applyProtection="1">
      <alignment horizontal="center" vertical="center"/>
      <protection/>
    </xf>
    <xf numFmtId="0" fontId="2" fillId="0" borderId="34" xfId="65" applyFont="1" applyFill="1" applyBorder="1" applyAlignment="1" applyProtection="1">
      <alignment horizontal="center" vertical="center"/>
      <protection/>
    </xf>
    <xf numFmtId="0" fontId="2" fillId="0" borderId="35" xfId="65" applyFont="1" applyFill="1" applyBorder="1" applyAlignment="1" applyProtection="1">
      <alignment horizontal="center" vertical="center"/>
      <protection/>
    </xf>
    <xf numFmtId="0" fontId="2" fillId="0" borderId="36" xfId="65" applyFont="1" applyFill="1" applyBorder="1" applyAlignment="1" applyProtection="1">
      <alignment horizontal="center" vertical="center"/>
      <protection/>
    </xf>
    <xf numFmtId="0" fontId="28" fillId="0" borderId="37" xfId="65" applyFont="1" applyFill="1" applyBorder="1" applyAlignment="1" applyProtection="1">
      <alignment horizontal="center" vertical="center"/>
      <protection/>
    </xf>
    <xf numFmtId="0" fontId="2" fillId="0" borderId="14" xfId="65" applyFont="1" applyFill="1" applyBorder="1" applyAlignment="1" applyProtection="1">
      <alignment horizontal="center" vertical="center"/>
      <protection/>
    </xf>
    <xf numFmtId="0" fontId="2" fillId="0" borderId="38" xfId="65" applyFont="1" applyFill="1" applyBorder="1" applyAlignment="1" applyProtection="1">
      <alignment horizontal="center" vertical="center"/>
      <protection/>
    </xf>
    <xf numFmtId="0" fontId="2" fillId="0" borderId="39" xfId="65" applyFont="1" applyFill="1" applyBorder="1" applyAlignment="1" applyProtection="1">
      <alignment horizontal="center" vertical="center"/>
      <protection/>
    </xf>
    <xf numFmtId="0" fontId="37" fillId="0" borderId="14" xfId="65" applyFont="1" applyFill="1" applyBorder="1" applyAlignment="1" applyProtection="1">
      <alignment horizontal="center" vertical="center"/>
      <protection/>
    </xf>
    <xf numFmtId="0" fontId="21" fillId="0" borderId="0" xfId="65" applyFont="1" applyFill="1" applyAlignment="1" applyProtection="1">
      <alignment horizontal="left" vertical="center"/>
      <protection/>
    </xf>
    <xf numFmtId="0" fontId="25" fillId="0" borderId="0" xfId="65" applyFont="1" applyFill="1" applyAlignment="1" applyProtection="1">
      <alignment horizontal="center" vertical="center"/>
      <protection/>
    </xf>
    <xf numFmtId="0" fontId="24" fillId="0" borderId="17" xfId="65" applyFont="1" applyFill="1" applyBorder="1" applyAlignment="1" applyProtection="1">
      <alignment horizontal="center" vertical="center"/>
      <protection/>
    </xf>
    <xf numFmtId="0" fontId="21" fillId="0" borderId="0" xfId="65" applyFont="1" applyFill="1" applyAlignment="1" applyProtection="1">
      <alignment vertical="top" wrapText="1"/>
      <protection/>
    </xf>
    <xf numFmtId="0" fontId="26" fillId="0" borderId="17" xfId="65" applyFont="1" applyFill="1" applyBorder="1" applyAlignment="1" applyProtection="1">
      <alignment horizontal="center" vertical="center"/>
      <protection/>
    </xf>
    <xf numFmtId="0" fontId="1" fillId="0" borderId="0" xfId="65" applyFill="1" applyAlignment="1" applyProtection="1">
      <alignment horizontal="center" vertical="center"/>
      <protection/>
    </xf>
    <xf numFmtId="0" fontId="26" fillId="29" borderId="30" xfId="65" applyFont="1" applyFill="1" applyBorder="1" applyAlignment="1" applyProtection="1">
      <alignment horizontal="center" vertical="center"/>
      <protection locked="0"/>
    </xf>
    <xf numFmtId="0" fontId="26" fillId="29" borderId="31" xfId="65" applyFont="1" applyFill="1" applyBorder="1" applyAlignment="1" applyProtection="1">
      <alignment horizontal="center" vertical="center"/>
      <protection locked="0"/>
    </xf>
    <xf numFmtId="0" fontId="26" fillId="29" borderId="32" xfId="65" applyFont="1" applyFill="1" applyBorder="1" applyAlignment="1" applyProtection="1">
      <alignment horizontal="center" vertical="center"/>
      <protection locked="0"/>
    </xf>
    <xf numFmtId="0" fontId="26" fillId="29" borderId="34" xfId="65" applyFont="1" applyFill="1" applyBorder="1" applyAlignment="1" applyProtection="1">
      <alignment horizontal="center" vertical="center"/>
      <protection locked="0"/>
    </xf>
    <xf numFmtId="0" fontId="26" fillId="29" borderId="17" xfId="65" applyFont="1" applyFill="1" applyBorder="1" applyAlignment="1" applyProtection="1">
      <alignment horizontal="center" vertical="center"/>
      <protection locked="0"/>
    </xf>
    <xf numFmtId="0" fontId="26" fillId="29" borderId="19" xfId="65" applyFont="1" applyFill="1" applyBorder="1" applyAlignment="1" applyProtection="1">
      <alignment horizontal="center" vertical="center"/>
      <protection locked="0"/>
    </xf>
    <xf numFmtId="0" fontId="26" fillId="29" borderId="14" xfId="65" applyFont="1" applyFill="1" applyBorder="1" applyAlignment="1" applyProtection="1">
      <alignment horizontal="center" vertical="center"/>
      <protection locked="0"/>
    </xf>
    <xf numFmtId="0" fontId="26" fillId="29" borderId="15" xfId="65" applyFont="1" applyFill="1" applyBorder="1" applyAlignment="1" applyProtection="1">
      <alignment horizontal="center" vertical="center"/>
      <protection locked="0"/>
    </xf>
    <xf numFmtId="0" fontId="26" fillId="29" borderId="16" xfId="65" applyFont="1" applyFill="1" applyBorder="1" applyAlignment="1" applyProtection="1">
      <alignment horizontal="center" vertical="center"/>
      <protection locked="0"/>
    </xf>
    <xf numFmtId="0" fontId="26" fillId="29" borderId="15" xfId="65" applyFont="1" applyFill="1" applyBorder="1" applyAlignment="1" applyProtection="1">
      <alignment horizontal="center" vertical="center" wrapText="1"/>
      <protection locked="0"/>
    </xf>
    <xf numFmtId="0" fontId="26" fillId="29" borderId="16" xfId="65" applyFont="1" applyFill="1" applyBorder="1" applyAlignment="1" applyProtection="1">
      <alignment horizontal="center" vertical="center" wrapText="1"/>
      <protection locked="0"/>
    </xf>
    <xf numFmtId="0" fontId="26" fillId="29" borderId="14" xfId="65" applyFont="1" applyFill="1" applyBorder="1" applyAlignment="1" applyProtection="1">
      <alignment horizontal="center" vertical="center" wrapText="1"/>
      <protection locked="0"/>
    </xf>
    <xf numFmtId="0" fontId="2" fillId="0" borderId="40" xfId="67" applyFont="1" applyFill="1" applyBorder="1" applyAlignment="1" applyProtection="1">
      <alignment vertical="top"/>
      <protection/>
    </xf>
    <xf numFmtId="0" fontId="29" fillId="0" borderId="0" xfId="66" applyFont="1" applyFill="1" applyBorder="1" applyAlignment="1" applyProtection="1">
      <alignment/>
      <protection/>
    </xf>
    <xf numFmtId="196" fontId="29" fillId="0" borderId="0" xfId="66" applyNumberFormat="1" applyFont="1" applyFill="1" applyBorder="1" applyAlignment="1" applyProtection="1">
      <alignment/>
      <protection/>
    </xf>
    <xf numFmtId="1" fontId="29" fillId="0" borderId="0" xfId="66" applyNumberFormat="1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left" vertical="top"/>
      <protection/>
    </xf>
    <xf numFmtId="49" fontId="23" fillId="0" borderId="31" xfId="66" applyNumberFormat="1" applyFont="1" applyFill="1" applyBorder="1" applyAlignment="1" applyProtection="1">
      <alignment horizontal="center" vertical="center" wrapText="1"/>
      <protection/>
    </xf>
    <xf numFmtId="0" fontId="23" fillId="0" borderId="17" xfId="66" applyNumberFormat="1" applyFont="1" applyFill="1" applyBorder="1" applyAlignment="1" applyProtection="1">
      <alignment horizontal="center" vertical="center" wrapText="1"/>
      <protection/>
    </xf>
    <xf numFmtId="196" fontId="23" fillId="0" borderId="17" xfId="66" applyNumberFormat="1" applyFont="1" applyFill="1" applyBorder="1" applyAlignment="1" applyProtection="1">
      <alignment horizontal="center" vertical="center" wrapText="1"/>
      <protection/>
    </xf>
    <xf numFmtId="0" fontId="35" fillId="0" borderId="41" xfId="0" applyFont="1" applyFill="1" applyBorder="1" applyAlignment="1" applyProtection="1">
      <alignment horizontal="center" vertical="center"/>
      <protection/>
    </xf>
    <xf numFmtId="0" fontId="35" fillId="0" borderId="15" xfId="0" applyFont="1" applyFill="1" applyBorder="1" applyAlignment="1" applyProtection="1">
      <alignment horizontal="center" vertical="center"/>
      <protection/>
    </xf>
    <xf numFmtId="49" fontId="31" fillId="29" borderId="0" xfId="57" applyNumberFormat="1" applyFont="1" applyFill="1" applyBorder="1" applyAlignment="1" applyProtection="1">
      <alignment vertical="top" wrapText="1"/>
      <protection locked="0"/>
    </xf>
    <xf numFmtId="0" fontId="31" fillId="29" borderId="0" xfId="66" applyFont="1" applyFill="1" applyBorder="1" applyAlignment="1" applyProtection="1">
      <alignment horizontal="left" vertical="top" wrapText="1"/>
      <protection locked="0"/>
    </xf>
    <xf numFmtId="1" fontId="31" fillId="29" borderId="0" xfId="66" applyNumberFormat="1" applyFont="1" applyFill="1" applyBorder="1" applyAlignment="1" applyProtection="1">
      <alignment wrapText="1"/>
      <protection locked="0"/>
    </xf>
    <xf numFmtId="0" fontId="31" fillId="29" borderId="0" xfId="66" applyFont="1" applyFill="1" applyBorder="1" applyAlignment="1" applyProtection="1">
      <alignment wrapText="1"/>
      <protection locked="0"/>
    </xf>
    <xf numFmtId="0" fontId="31" fillId="29" borderId="0" xfId="66" applyFont="1" applyFill="1" applyBorder="1" applyAlignment="1" applyProtection="1">
      <alignment/>
      <protection locked="0"/>
    </xf>
    <xf numFmtId="196" fontId="31" fillId="29" borderId="0" xfId="66" applyNumberFormat="1" applyFont="1" applyFill="1" applyBorder="1" applyAlignment="1" applyProtection="1">
      <alignment/>
      <protection locked="0"/>
    </xf>
    <xf numFmtId="1" fontId="31" fillId="29" borderId="0" xfId="66" applyNumberFormat="1" applyFont="1" applyFill="1" applyBorder="1" applyAlignment="1" applyProtection="1">
      <alignment/>
      <protection locked="0"/>
    </xf>
    <xf numFmtId="49" fontId="25" fillId="29" borderId="0" xfId="67" applyNumberFormat="1" applyFont="1" applyFill="1" applyBorder="1" applyAlignment="1" applyProtection="1">
      <alignment vertical="top"/>
      <protection locked="0"/>
    </xf>
    <xf numFmtId="0" fontId="25" fillId="29" borderId="0" xfId="66" applyFont="1" applyFill="1" applyProtection="1">
      <alignment/>
      <protection locked="0"/>
    </xf>
    <xf numFmtId="0" fontId="25" fillId="29" borderId="0" xfId="67" applyFont="1" applyFill="1" applyBorder="1" applyProtection="1">
      <alignment/>
      <protection locked="0"/>
    </xf>
    <xf numFmtId="0" fontId="25" fillId="29" borderId="0" xfId="67" applyFont="1" applyFill="1" applyBorder="1" applyAlignment="1" applyProtection="1">
      <alignment/>
      <protection locked="0"/>
    </xf>
    <xf numFmtId="0" fontId="25" fillId="29" borderId="23" xfId="67" applyFont="1" applyFill="1" applyBorder="1" applyAlignment="1" applyProtection="1">
      <alignment/>
      <protection locked="0"/>
    </xf>
    <xf numFmtId="0" fontId="31" fillId="29" borderId="23" xfId="66" applyFont="1" applyFill="1" applyBorder="1" applyAlignment="1" applyProtection="1">
      <alignment vertical="center"/>
      <protection locked="0"/>
    </xf>
    <xf numFmtId="0" fontId="25" fillId="29" borderId="0" xfId="66" applyFont="1" applyFill="1" applyAlignment="1" applyProtection="1">
      <alignment vertical="center"/>
      <protection locked="0"/>
    </xf>
    <xf numFmtId="0" fontId="25" fillId="29" borderId="0" xfId="66" applyFont="1" applyFill="1" applyAlignment="1" applyProtection="1">
      <alignment wrapText="1"/>
      <protection locked="0"/>
    </xf>
    <xf numFmtId="0" fontId="36" fillId="0" borderId="18" xfId="0" applyFont="1" applyFill="1" applyBorder="1" applyAlignment="1" applyProtection="1">
      <alignment horizontal="center" vertical="center"/>
      <protection/>
    </xf>
    <xf numFmtId="0" fontId="26" fillId="0" borderId="0" xfId="65" applyFont="1" applyFill="1" applyBorder="1" applyAlignment="1" applyProtection="1">
      <alignment/>
      <protection locked="0"/>
    </xf>
    <xf numFmtId="0" fontId="31" fillId="0" borderId="0" xfId="65" applyFont="1" applyFill="1" applyBorder="1" applyAlignment="1" applyProtection="1">
      <alignment wrapText="1"/>
      <protection locked="0"/>
    </xf>
    <xf numFmtId="0" fontId="23" fillId="0" borderId="17" xfId="0" applyFont="1" applyBorder="1" applyAlignment="1" applyProtection="1">
      <alignment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45" fillId="29" borderId="36" xfId="0" applyFont="1" applyFill="1" applyBorder="1" applyAlignment="1" applyProtection="1">
      <alignment horizontal="left" vertical="center" wrapText="1"/>
      <protection locked="0"/>
    </xf>
    <xf numFmtId="0" fontId="36" fillId="30" borderId="18" xfId="0" applyFont="1" applyFill="1" applyBorder="1" applyAlignment="1" applyProtection="1">
      <alignment horizontal="center" vertical="center"/>
      <protection/>
    </xf>
    <xf numFmtId="1" fontId="36" fillId="30" borderId="18" xfId="0" applyNumberFormat="1" applyFont="1" applyFill="1" applyBorder="1" applyAlignment="1" applyProtection="1">
      <alignment horizontal="center" vertical="center"/>
      <protection/>
    </xf>
    <xf numFmtId="196" fontId="36" fillId="30" borderId="18" xfId="0" applyNumberFormat="1" applyFont="1" applyFill="1" applyBorder="1" applyAlignment="1" applyProtection="1">
      <alignment horizontal="center" vertical="center"/>
      <protection/>
    </xf>
    <xf numFmtId="0" fontId="36" fillId="31" borderId="18" xfId="0" applyFont="1" applyFill="1" applyBorder="1" applyAlignment="1" applyProtection="1">
      <alignment horizontal="center" vertical="center"/>
      <protection/>
    </xf>
    <xf numFmtId="1" fontId="36" fillId="31" borderId="18" xfId="0" applyNumberFormat="1" applyFont="1" applyFill="1" applyBorder="1" applyAlignment="1" applyProtection="1">
      <alignment horizontal="center" vertical="center"/>
      <protection/>
    </xf>
    <xf numFmtId="0" fontId="23" fillId="29" borderId="20" xfId="0" applyFont="1" applyFill="1" applyBorder="1" applyAlignment="1" applyProtection="1">
      <alignment horizontal="center" vertical="center"/>
      <protection/>
    </xf>
    <xf numFmtId="0" fontId="23" fillId="29" borderId="21" xfId="0" applyFont="1" applyFill="1" applyBorder="1" applyAlignment="1" applyProtection="1">
      <alignment horizontal="center" vertical="center"/>
      <protection/>
    </xf>
    <xf numFmtId="0" fontId="23" fillId="29" borderId="22" xfId="0" applyFont="1" applyFill="1" applyBorder="1" applyAlignment="1" applyProtection="1">
      <alignment horizontal="center" vertical="center"/>
      <protection/>
    </xf>
    <xf numFmtId="1" fontId="45" fillId="0" borderId="34" xfId="0" applyNumberFormat="1" applyFont="1" applyFill="1" applyBorder="1" applyAlignment="1" applyProtection="1">
      <alignment horizontal="center" vertical="center"/>
      <protection/>
    </xf>
    <xf numFmtId="1" fontId="45" fillId="0" borderId="17" xfId="0" applyNumberFormat="1" applyFont="1" applyFill="1" applyBorder="1" applyAlignment="1" applyProtection="1">
      <alignment horizontal="center" vertical="center"/>
      <protection/>
    </xf>
    <xf numFmtId="1" fontId="45" fillId="0" borderId="20" xfId="0" applyNumberFormat="1" applyFont="1" applyFill="1" applyBorder="1" applyAlignment="1" applyProtection="1">
      <alignment horizontal="center" vertical="center"/>
      <protection/>
    </xf>
    <xf numFmtId="0" fontId="45" fillId="29" borderId="17" xfId="0" applyFont="1" applyFill="1" applyBorder="1" applyAlignment="1" applyProtection="1">
      <alignment horizontal="center" vertical="center"/>
      <protection locked="0"/>
    </xf>
    <xf numFmtId="0" fontId="45" fillId="29" borderId="35" xfId="0" applyFont="1" applyFill="1" applyBorder="1" applyAlignment="1" applyProtection="1">
      <alignment horizontal="center" vertical="center"/>
      <protection locked="0"/>
    </xf>
    <xf numFmtId="0" fontId="45" fillId="0" borderId="34" xfId="0" applyFont="1" applyFill="1" applyBorder="1" applyAlignment="1" applyProtection="1">
      <alignment horizontal="center" vertical="center"/>
      <protection/>
    </xf>
    <xf numFmtId="1" fontId="45" fillId="0" borderId="19" xfId="0" applyNumberFormat="1" applyFont="1" applyFill="1" applyBorder="1" applyAlignment="1" applyProtection="1">
      <alignment horizontal="center" vertical="center"/>
      <protection/>
    </xf>
    <xf numFmtId="0" fontId="45" fillId="29" borderId="34" xfId="0" applyFont="1" applyFill="1" applyBorder="1" applyAlignment="1" applyProtection="1">
      <alignment horizontal="center" vertical="center"/>
      <protection/>
    </xf>
    <xf numFmtId="0" fontId="45" fillId="29" borderId="34" xfId="66" applyFont="1" applyFill="1" applyBorder="1" applyAlignment="1" applyProtection="1">
      <alignment horizontal="center" vertical="center" wrapText="1"/>
      <protection/>
    </xf>
    <xf numFmtId="0" fontId="45" fillId="29" borderId="30" xfId="66" applyNumberFormat="1" applyFont="1" applyFill="1" applyBorder="1" applyAlignment="1" applyProtection="1">
      <alignment horizontal="center" vertical="center" wrapText="1"/>
      <protection/>
    </xf>
    <xf numFmtId="0" fontId="21" fillId="0" borderId="34" xfId="0" applyFont="1" applyFill="1" applyBorder="1" applyAlignment="1" applyProtection="1">
      <alignment horizontal="center"/>
      <protection/>
    </xf>
    <xf numFmtId="0" fontId="21" fillId="0" borderId="17" xfId="0" applyFont="1" applyFill="1" applyBorder="1" applyAlignment="1" applyProtection="1">
      <alignment horizontal="center"/>
      <protection/>
    </xf>
    <xf numFmtId="0" fontId="21" fillId="0" borderId="19" xfId="0" applyFont="1" applyFill="1" applyBorder="1" applyAlignment="1" applyProtection="1">
      <alignment horizontal="center"/>
      <protection/>
    </xf>
    <xf numFmtId="0" fontId="21" fillId="0" borderId="42" xfId="0" applyFont="1" applyFill="1" applyBorder="1" applyAlignment="1" applyProtection="1">
      <alignment horizontal="center" vertical="center"/>
      <protection/>
    </xf>
    <xf numFmtId="0" fontId="21" fillId="0" borderId="43" xfId="0" applyFont="1" applyFill="1" applyBorder="1" applyAlignment="1" applyProtection="1">
      <alignment horizontal="center" vertical="center"/>
      <protection/>
    </xf>
    <xf numFmtId="0" fontId="21" fillId="0" borderId="44" xfId="0" applyFont="1" applyFill="1" applyBorder="1" applyAlignment="1" applyProtection="1">
      <alignment horizontal="center" vertical="center"/>
      <protection/>
    </xf>
    <xf numFmtId="0" fontId="21" fillId="0" borderId="45" xfId="0" applyFont="1" applyFill="1" applyBorder="1" applyAlignment="1" applyProtection="1">
      <alignment horizontal="center" vertical="center"/>
      <protection/>
    </xf>
    <xf numFmtId="1" fontId="21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46" xfId="0" applyFont="1" applyFill="1" applyBorder="1" applyAlignment="1" applyProtection="1">
      <alignment horizontal="center" vertical="center"/>
      <protection/>
    </xf>
    <xf numFmtId="1" fontId="21" fillId="0" borderId="46" xfId="0" applyNumberFormat="1" applyFont="1" applyFill="1" applyBorder="1" applyAlignment="1" applyProtection="1">
      <alignment horizontal="center" vertical="center"/>
      <protection/>
    </xf>
    <xf numFmtId="1" fontId="21" fillId="0" borderId="45" xfId="0" applyNumberFormat="1" applyFont="1" applyFill="1" applyBorder="1" applyAlignment="1" applyProtection="1">
      <alignment horizontal="center" vertical="center"/>
      <protection/>
    </xf>
    <xf numFmtId="1" fontId="42" fillId="32" borderId="18" xfId="0" applyNumberFormat="1" applyFont="1" applyFill="1" applyBorder="1" applyAlignment="1" applyProtection="1">
      <alignment horizontal="center" vertical="center"/>
      <protection/>
    </xf>
    <xf numFmtId="1" fontId="45" fillId="29" borderId="19" xfId="0" applyNumberFormat="1" applyFont="1" applyFill="1" applyBorder="1" applyAlignment="1" applyProtection="1">
      <alignment horizontal="center" vertical="center"/>
      <protection/>
    </xf>
    <xf numFmtId="1" fontId="45" fillId="29" borderId="34" xfId="0" applyNumberFormat="1" applyFont="1" applyFill="1" applyBorder="1" applyAlignment="1" applyProtection="1">
      <alignment horizontal="center" vertical="center"/>
      <protection locked="0"/>
    </xf>
    <xf numFmtId="1" fontId="45" fillId="29" borderId="17" xfId="0" applyNumberFormat="1" applyFont="1" applyFill="1" applyBorder="1" applyAlignment="1" applyProtection="1">
      <alignment horizontal="center" vertical="center"/>
      <protection locked="0"/>
    </xf>
    <xf numFmtId="1" fontId="45" fillId="29" borderId="19" xfId="0" applyNumberFormat="1" applyFont="1" applyFill="1" applyBorder="1" applyAlignment="1" applyProtection="1">
      <alignment horizontal="center" vertical="center"/>
      <protection locked="0"/>
    </xf>
    <xf numFmtId="1" fontId="45" fillId="29" borderId="47" xfId="0" applyNumberFormat="1" applyFont="1" applyFill="1" applyBorder="1" applyAlignment="1" applyProtection="1">
      <alignment horizontal="center" vertical="center"/>
      <protection locked="0"/>
    </xf>
    <xf numFmtId="1" fontId="45" fillId="29" borderId="35" xfId="0" applyNumberFormat="1" applyFont="1" applyFill="1" applyBorder="1" applyAlignment="1" applyProtection="1">
      <alignment horizontal="center" vertical="center"/>
      <protection locked="0"/>
    </xf>
    <xf numFmtId="1" fontId="45" fillId="29" borderId="36" xfId="0" applyNumberFormat="1" applyFont="1" applyFill="1" applyBorder="1" applyAlignment="1" applyProtection="1">
      <alignment horizontal="center" vertical="center"/>
      <protection locked="0"/>
    </xf>
    <xf numFmtId="0" fontId="2" fillId="0" borderId="37" xfId="65" applyFont="1" applyFill="1" applyBorder="1" applyAlignment="1" applyProtection="1">
      <alignment horizontal="center" vertical="center"/>
      <protection/>
    </xf>
    <xf numFmtId="0" fontId="23" fillId="0" borderId="34" xfId="66" applyFont="1" applyFill="1" applyBorder="1" applyAlignment="1" applyProtection="1">
      <alignment horizontal="center" vertical="center" wrapText="1"/>
      <protection/>
    </xf>
    <xf numFmtId="1" fontId="45" fillId="0" borderId="17" xfId="66" applyNumberFormat="1" applyFont="1" applyFill="1" applyBorder="1" applyAlignment="1" applyProtection="1">
      <alignment horizontal="center" vertical="center" wrapText="1"/>
      <protection/>
    </xf>
    <xf numFmtId="0" fontId="45" fillId="0" borderId="17" xfId="66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2" fillId="0" borderId="0" xfId="65" applyFont="1" applyAlignment="1" applyProtection="1">
      <alignment vertical="top"/>
      <protection locked="0"/>
    </xf>
    <xf numFmtId="0" fontId="31" fillId="0" borderId="0" xfId="65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1" fillId="0" borderId="0" xfId="65" applyFont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31" fillId="0" borderId="0" xfId="65" applyFont="1" applyBorder="1" applyAlignment="1" applyProtection="1">
      <alignment horizontal="center"/>
      <protection locked="0"/>
    </xf>
    <xf numFmtId="0" fontId="21" fillId="0" borderId="48" xfId="65" applyFont="1" applyFill="1" applyBorder="1" applyAlignment="1" applyProtection="1">
      <alignment horizontal="center" vertical="center"/>
      <protection locked="0"/>
    </xf>
    <xf numFmtId="0" fontId="28" fillId="0" borderId="14" xfId="65" applyFont="1" applyFill="1" applyBorder="1" applyAlignment="1" applyProtection="1">
      <alignment horizontal="center" vertical="center"/>
      <protection locked="0"/>
    </xf>
    <xf numFmtId="0" fontId="28" fillId="0" borderId="15" xfId="65" applyFont="1" applyFill="1" applyBorder="1" applyAlignment="1" applyProtection="1">
      <alignment horizontal="center" vertical="center"/>
      <protection locked="0"/>
    </xf>
    <xf numFmtId="0" fontId="28" fillId="0" borderId="16" xfId="65" applyFont="1" applyFill="1" applyBorder="1" applyAlignment="1" applyProtection="1">
      <alignment horizontal="center" vertical="center"/>
      <protection locked="0"/>
    </xf>
    <xf numFmtId="0" fontId="33" fillId="0" borderId="48" xfId="65" applyFont="1" applyFill="1" applyBorder="1" applyAlignment="1" applyProtection="1">
      <alignment horizontal="center" vertical="center"/>
      <protection locked="0"/>
    </xf>
    <xf numFmtId="0" fontId="28" fillId="0" borderId="29" xfId="65" applyFont="1" applyFill="1" applyBorder="1" applyAlignment="1" applyProtection="1">
      <alignment horizontal="center" vertical="center"/>
      <protection locked="0"/>
    </xf>
    <xf numFmtId="0" fontId="26" fillId="0" borderId="31" xfId="65" applyFont="1" applyFill="1" applyBorder="1" applyAlignment="1" applyProtection="1">
      <alignment horizontal="center" vertical="center"/>
      <protection locked="0"/>
    </xf>
    <xf numFmtId="0" fontId="26" fillId="0" borderId="32" xfId="65" applyFont="1" applyFill="1" applyBorder="1" applyAlignment="1" applyProtection="1">
      <alignment horizontal="center" vertical="center"/>
      <protection locked="0"/>
    </xf>
    <xf numFmtId="0" fontId="26" fillId="0" borderId="30" xfId="65" applyFont="1" applyFill="1" applyBorder="1" applyAlignment="1" applyProtection="1">
      <alignment horizontal="center" vertical="center"/>
      <protection locked="0"/>
    </xf>
    <xf numFmtId="0" fontId="26" fillId="0" borderId="48" xfId="65" applyFont="1" applyFill="1" applyBorder="1" applyAlignment="1" applyProtection="1">
      <alignment horizontal="center" vertical="center"/>
      <protection locked="0"/>
    </xf>
    <xf numFmtId="0" fontId="28" fillId="0" borderId="33" xfId="65" applyFont="1" applyFill="1" applyBorder="1" applyAlignment="1" applyProtection="1">
      <alignment horizontal="center" vertical="center"/>
      <protection locked="0"/>
    </xf>
    <xf numFmtId="0" fontId="26" fillId="0" borderId="17" xfId="65" applyFont="1" applyFill="1" applyBorder="1" applyAlignment="1" applyProtection="1">
      <alignment horizontal="center" vertical="center"/>
      <protection locked="0"/>
    </xf>
    <xf numFmtId="0" fontId="26" fillId="0" borderId="19" xfId="65" applyFont="1" applyFill="1" applyBorder="1" applyAlignment="1" applyProtection="1">
      <alignment horizontal="center" vertical="center"/>
      <protection locked="0"/>
    </xf>
    <xf numFmtId="0" fontId="26" fillId="0" borderId="34" xfId="65" applyFont="1" applyFill="1" applyBorder="1" applyAlignment="1" applyProtection="1">
      <alignment horizontal="center" vertical="center"/>
      <protection locked="0"/>
    </xf>
    <xf numFmtId="0" fontId="28" fillId="0" borderId="37" xfId="65" applyFont="1" applyFill="1" applyBorder="1" applyAlignment="1" applyProtection="1">
      <alignment horizontal="center" vertical="center"/>
      <protection locked="0"/>
    </xf>
    <xf numFmtId="0" fontId="26" fillId="0" borderId="15" xfId="65" applyFont="1" applyFill="1" applyBorder="1" applyAlignment="1" applyProtection="1">
      <alignment horizontal="center" vertical="center"/>
      <protection locked="0"/>
    </xf>
    <xf numFmtId="0" fontId="26" fillId="0" borderId="16" xfId="65" applyFont="1" applyFill="1" applyBorder="1" applyAlignment="1" applyProtection="1">
      <alignment horizontal="center" vertical="center"/>
      <protection locked="0"/>
    </xf>
    <xf numFmtId="0" fontId="26" fillId="0" borderId="16" xfId="65" applyFont="1" applyFill="1" applyBorder="1" applyAlignment="1" applyProtection="1">
      <alignment horizontal="center" vertical="center" wrapText="1"/>
      <protection locked="0"/>
    </xf>
    <xf numFmtId="0" fontId="26" fillId="0" borderId="14" xfId="65" applyFont="1" applyFill="1" applyBorder="1" applyAlignment="1" applyProtection="1">
      <alignment horizontal="center" vertical="center"/>
      <protection locked="0"/>
    </xf>
    <xf numFmtId="0" fontId="25" fillId="0" borderId="0" xfId="65" applyFont="1" applyFill="1" applyAlignment="1" applyProtection="1">
      <alignment horizontal="center" vertical="center"/>
      <protection locked="0"/>
    </xf>
    <xf numFmtId="0" fontId="1" fillId="0" borderId="0" xfId="65" applyAlignment="1" applyProtection="1">
      <alignment horizontal="center"/>
      <protection locked="0"/>
    </xf>
    <xf numFmtId="0" fontId="1" fillId="0" borderId="0" xfId="65" applyFill="1" applyAlignment="1" applyProtection="1">
      <alignment horizontal="center" vertical="center"/>
      <protection locked="0"/>
    </xf>
    <xf numFmtId="0" fontId="24" fillId="0" borderId="0" xfId="65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3" fillId="29" borderId="21" xfId="0" applyNumberFormat="1" applyFont="1" applyFill="1" applyBorder="1" applyAlignment="1" applyProtection="1">
      <alignment horizontal="center" vertical="center"/>
      <protection locked="0"/>
    </xf>
    <xf numFmtId="0" fontId="23" fillId="29" borderId="22" xfId="0" applyNumberFormat="1" applyFont="1" applyFill="1" applyBorder="1" applyAlignment="1" applyProtection="1">
      <alignment horizontal="center" vertical="center"/>
      <protection locked="0"/>
    </xf>
    <xf numFmtId="0" fontId="23" fillId="29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4" fillId="0" borderId="0" xfId="0" applyFont="1" applyFill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32" fillId="0" borderId="0" xfId="0" applyFont="1" applyBorder="1" applyAlignment="1" applyProtection="1">
      <alignment/>
      <protection locked="0"/>
    </xf>
    <xf numFmtId="198" fontId="45" fillId="29" borderId="41" xfId="0" applyNumberFormat="1" applyFont="1" applyFill="1" applyBorder="1" applyAlignment="1" applyProtection="1">
      <alignment horizontal="center" vertical="center"/>
      <protection locked="0"/>
    </xf>
    <xf numFmtId="0" fontId="36" fillId="0" borderId="49" xfId="66" applyFont="1" applyFill="1" applyBorder="1" applyAlignment="1" applyProtection="1">
      <alignment horizontal="right" vertical="center" wrapText="1"/>
      <protection locked="0"/>
    </xf>
    <xf numFmtId="0" fontId="23" fillId="0" borderId="49" xfId="0" applyFont="1" applyFill="1" applyBorder="1" applyAlignment="1" applyProtection="1">
      <alignment horizontal="center" vertical="center"/>
      <protection locked="0"/>
    </xf>
    <xf numFmtId="1" fontId="35" fillId="0" borderId="49" xfId="0" applyNumberFormat="1" applyFont="1" applyFill="1" applyBorder="1" applyAlignment="1" applyProtection="1">
      <alignment horizontal="center" vertical="center"/>
      <protection locked="0"/>
    </xf>
    <xf numFmtId="196" fontId="35" fillId="0" borderId="49" xfId="0" applyNumberFormat="1" applyFont="1" applyFill="1" applyBorder="1" applyAlignment="1" applyProtection="1">
      <alignment horizontal="center" vertical="center"/>
      <protection locked="0"/>
    </xf>
    <xf numFmtId="1" fontId="35" fillId="0" borderId="50" xfId="0" applyNumberFormat="1" applyFont="1" applyFill="1" applyBorder="1" applyAlignment="1" applyProtection="1">
      <alignment horizontal="center" vertical="center"/>
      <protection locked="0"/>
    </xf>
    <xf numFmtId="196" fontId="23" fillId="0" borderId="50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horizontal="center" vertical="center"/>
      <protection locked="0"/>
    </xf>
    <xf numFmtId="1" fontId="35" fillId="0" borderId="0" xfId="0" applyNumberFormat="1" applyFont="1" applyBorder="1" applyAlignment="1" applyProtection="1">
      <alignment horizontal="center" vertical="center"/>
      <protection locked="0"/>
    </xf>
    <xf numFmtId="0" fontId="35" fillId="0" borderId="51" xfId="0" applyFont="1" applyBorder="1" applyAlignment="1" applyProtection="1">
      <alignment horizontal="center" vertical="center"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2" fillId="0" borderId="34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1" fontId="29" fillId="0" borderId="0" xfId="66" applyNumberFormat="1" applyFont="1" applyFill="1" applyBorder="1" applyAlignment="1" applyProtection="1">
      <alignment/>
      <protection locked="0"/>
    </xf>
    <xf numFmtId="0" fontId="29" fillId="0" borderId="0" xfId="66" applyFont="1" applyFill="1" applyBorder="1" applyProtection="1">
      <alignment/>
      <protection locked="0"/>
    </xf>
    <xf numFmtId="0" fontId="28" fillId="0" borderId="0" xfId="66" applyFont="1" applyFill="1" applyBorder="1" applyProtection="1">
      <alignment/>
      <protection locked="0"/>
    </xf>
    <xf numFmtId="0" fontId="1" fillId="0" borderId="0" xfId="66" applyFont="1" applyProtection="1">
      <alignment/>
      <protection locked="0"/>
    </xf>
    <xf numFmtId="0" fontId="1" fillId="0" borderId="0" xfId="66" applyFont="1" applyProtection="1">
      <alignment/>
      <protection locked="0"/>
    </xf>
    <xf numFmtId="0" fontId="1" fillId="0" borderId="0" xfId="66" applyFont="1" applyFill="1" applyProtection="1">
      <alignment/>
      <protection locked="0"/>
    </xf>
    <xf numFmtId="1" fontId="23" fillId="0" borderId="17" xfId="66" applyNumberFormat="1" applyFont="1" applyFill="1" applyBorder="1" applyAlignment="1" applyProtection="1">
      <alignment horizontal="center" vertical="center" wrapText="1"/>
      <protection/>
    </xf>
    <xf numFmtId="0" fontId="23" fillId="29" borderId="23" xfId="0" applyFont="1" applyFill="1" applyBorder="1" applyAlignment="1" applyProtection="1">
      <alignment horizontal="center" vertical="center"/>
      <protection/>
    </xf>
    <xf numFmtId="0" fontId="23" fillId="29" borderId="24" xfId="0" applyFont="1" applyFill="1" applyBorder="1" applyAlignment="1" applyProtection="1">
      <alignment horizontal="center" vertical="center"/>
      <protection/>
    </xf>
    <xf numFmtId="0" fontId="23" fillId="29" borderId="36" xfId="0" applyFont="1" applyFill="1" applyBorder="1" applyAlignment="1" applyProtection="1">
      <alignment horizontal="center" vertical="center"/>
      <protection/>
    </xf>
    <xf numFmtId="0" fontId="23" fillId="26" borderId="17" xfId="0" applyFont="1" applyFill="1" applyBorder="1" applyAlignment="1" applyProtection="1">
      <alignment horizontal="center" vertical="center"/>
      <protection locked="0"/>
    </xf>
    <xf numFmtId="196" fontId="23" fillId="26" borderId="34" xfId="0" applyNumberFormat="1" applyFont="1" applyFill="1" applyBorder="1" applyAlignment="1" applyProtection="1">
      <alignment horizontal="center" vertical="center"/>
      <protection locked="0"/>
    </xf>
    <xf numFmtId="196" fontId="23" fillId="26" borderId="17" xfId="0" applyNumberFormat="1" applyFont="1" applyFill="1" applyBorder="1" applyAlignment="1" applyProtection="1">
      <alignment horizontal="center" vertical="center"/>
      <protection locked="0"/>
    </xf>
    <xf numFmtId="196" fontId="23" fillId="26" borderId="19" xfId="0" applyNumberFormat="1" applyFont="1" applyFill="1" applyBorder="1" applyAlignment="1" applyProtection="1">
      <alignment horizontal="center" vertical="center"/>
      <protection locked="0"/>
    </xf>
    <xf numFmtId="0" fontId="23" fillId="26" borderId="35" xfId="0" applyFont="1" applyFill="1" applyBorder="1" applyAlignment="1" applyProtection="1">
      <alignment horizontal="center" vertical="center"/>
      <protection locked="0"/>
    </xf>
    <xf numFmtId="196" fontId="23" fillId="26" borderId="47" xfId="0" applyNumberFormat="1" applyFont="1" applyFill="1" applyBorder="1" applyAlignment="1" applyProtection="1">
      <alignment horizontal="center" vertical="center"/>
      <protection locked="0"/>
    </xf>
    <xf numFmtId="196" fontId="23" fillId="26" borderId="35" xfId="0" applyNumberFormat="1" applyFont="1" applyFill="1" applyBorder="1" applyAlignment="1" applyProtection="1">
      <alignment horizontal="center" vertical="center"/>
      <protection locked="0"/>
    </xf>
    <xf numFmtId="196" fontId="23" fillId="26" borderId="36" xfId="0" applyNumberFormat="1" applyFont="1" applyFill="1" applyBorder="1" applyAlignment="1" applyProtection="1">
      <alignment horizontal="center" vertical="center"/>
      <protection locked="0"/>
    </xf>
    <xf numFmtId="0" fontId="45" fillId="26" borderId="19" xfId="0" applyFont="1" applyFill="1" applyBorder="1" applyAlignment="1" applyProtection="1">
      <alignment/>
      <protection locked="0"/>
    </xf>
    <xf numFmtId="196" fontId="23" fillId="29" borderId="17" xfId="0" applyNumberFormat="1" applyFont="1" applyFill="1" applyBorder="1" applyAlignment="1" applyProtection="1">
      <alignment horizontal="center" vertical="center"/>
      <protection/>
    </xf>
    <xf numFmtId="196" fontId="35" fillId="29" borderId="17" xfId="0" applyNumberFormat="1" applyFont="1" applyFill="1" applyBorder="1" applyAlignment="1" applyProtection="1">
      <alignment horizontal="center" vertical="center"/>
      <protection/>
    </xf>
    <xf numFmtId="196" fontId="23" fillId="29" borderId="34" xfId="0" applyNumberFormat="1" applyFont="1" applyFill="1" applyBorder="1" applyAlignment="1" applyProtection="1">
      <alignment horizontal="center" vertical="center"/>
      <protection/>
    </xf>
    <xf numFmtId="196" fontId="23" fillId="29" borderId="34" xfId="0" applyNumberFormat="1" applyFont="1" applyFill="1" applyBorder="1" applyAlignment="1" applyProtection="1">
      <alignment horizontal="center" vertical="center"/>
      <protection locked="0"/>
    </xf>
    <xf numFmtId="196" fontId="23" fillId="29" borderId="17" xfId="0" applyNumberFormat="1" applyFont="1" applyFill="1" applyBorder="1" applyAlignment="1" applyProtection="1">
      <alignment horizontal="center" vertical="center"/>
      <protection locked="0"/>
    </xf>
    <xf numFmtId="196" fontId="23" fillId="29" borderId="19" xfId="0" applyNumberFormat="1" applyFont="1" applyFill="1" applyBorder="1" applyAlignment="1" applyProtection="1">
      <alignment horizontal="center" vertical="center"/>
      <protection locked="0"/>
    </xf>
    <xf numFmtId="0" fontId="25" fillId="33" borderId="0" xfId="66" applyFont="1" applyFill="1" applyAlignment="1" applyProtection="1">
      <alignment/>
      <protection locked="0"/>
    </xf>
    <xf numFmtId="0" fontId="25" fillId="33" borderId="0" xfId="66" applyFont="1" applyFill="1" applyBorder="1" applyAlignment="1" applyProtection="1">
      <alignment/>
      <protection locked="0"/>
    </xf>
    <xf numFmtId="0" fontId="31" fillId="33" borderId="23" xfId="66" applyFont="1" applyFill="1" applyBorder="1" applyAlignment="1" applyProtection="1">
      <alignment vertical="center"/>
      <protection locked="0"/>
    </xf>
    <xf numFmtId="0" fontId="25" fillId="33" borderId="0" xfId="66" applyFont="1" applyFill="1" applyAlignment="1" applyProtection="1">
      <alignment vertical="center"/>
      <protection locked="0"/>
    </xf>
    <xf numFmtId="0" fontId="25" fillId="33" borderId="0" xfId="66" applyFont="1" applyFill="1" applyProtection="1">
      <alignment/>
      <protection locked="0"/>
    </xf>
    <xf numFmtId="0" fontId="1" fillId="33" borderId="0" xfId="66" applyFont="1" applyFill="1" applyProtection="1">
      <alignment/>
      <protection locked="0"/>
    </xf>
    <xf numFmtId="0" fontId="25" fillId="33" borderId="0" xfId="66" applyFont="1" applyFill="1" applyAlignment="1" applyProtection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64" fillId="0" borderId="0" xfId="0" applyFont="1" applyAlignment="1">
      <alignment/>
    </xf>
    <xf numFmtId="0" fontId="46" fillId="0" borderId="0" xfId="0" applyFont="1" applyAlignment="1">
      <alignment/>
    </xf>
    <xf numFmtId="0" fontId="45" fillId="29" borderId="19" xfId="0" applyFont="1" applyFill="1" applyBorder="1" applyAlignment="1" applyProtection="1">
      <alignment horizontal="left" vertical="center"/>
      <protection/>
    </xf>
    <xf numFmtId="1" fontId="45" fillId="29" borderId="34" xfId="0" applyNumberFormat="1" applyFont="1" applyFill="1" applyBorder="1" applyAlignment="1" applyProtection="1">
      <alignment horizontal="center" vertical="center"/>
      <protection/>
    </xf>
    <xf numFmtId="1" fontId="45" fillId="29" borderId="17" xfId="0" applyNumberFormat="1" applyFont="1" applyFill="1" applyBorder="1" applyAlignment="1" applyProtection="1">
      <alignment horizontal="center" vertical="center"/>
      <protection/>
    </xf>
    <xf numFmtId="1" fontId="23" fillId="29" borderId="34" xfId="0" applyNumberFormat="1" applyFont="1" applyFill="1" applyBorder="1" applyAlignment="1" applyProtection="1">
      <alignment horizontal="center" vertical="center"/>
      <protection/>
    </xf>
    <xf numFmtId="1" fontId="23" fillId="29" borderId="17" xfId="0" applyNumberFormat="1" applyFont="1" applyFill="1" applyBorder="1" applyAlignment="1" applyProtection="1">
      <alignment horizontal="center" vertical="center"/>
      <protection/>
    </xf>
    <xf numFmtId="1" fontId="23" fillId="0" borderId="34" xfId="0" applyNumberFormat="1" applyFont="1" applyFill="1" applyBorder="1" applyAlignment="1" applyProtection="1">
      <alignment horizontal="center" vertical="center"/>
      <protection/>
    </xf>
    <xf numFmtId="1" fontId="23" fillId="0" borderId="17" xfId="0" applyNumberFormat="1" applyFont="1" applyFill="1" applyBorder="1" applyAlignment="1" applyProtection="1">
      <alignment horizontal="center" vertical="center"/>
      <protection/>
    </xf>
    <xf numFmtId="0" fontId="23" fillId="29" borderId="17" xfId="0" applyFont="1" applyFill="1" applyBorder="1" applyAlignment="1" applyProtection="1">
      <alignment horizontal="center" vertical="center"/>
      <protection locked="0"/>
    </xf>
    <xf numFmtId="1" fontId="23" fillId="0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65" applyFont="1" applyAlignment="1" applyProtection="1">
      <alignment horizontal="left"/>
      <protection/>
    </xf>
    <xf numFmtId="0" fontId="42" fillId="0" borderId="0" xfId="0" applyFont="1" applyAlignment="1" applyProtection="1">
      <alignment horizontal="center" vertical="center"/>
      <protection locked="0"/>
    </xf>
    <xf numFmtId="0" fontId="26" fillId="29" borderId="21" xfId="65" applyFont="1" applyFill="1" applyBorder="1" applyAlignment="1" applyProtection="1">
      <alignment horizontal="left"/>
      <protection locked="0"/>
    </xf>
    <xf numFmtId="0" fontId="26" fillId="29" borderId="23" xfId="65" applyFont="1" applyFill="1" applyBorder="1" applyAlignment="1" applyProtection="1">
      <alignment horizontal="left"/>
      <protection locked="0"/>
    </xf>
    <xf numFmtId="0" fontId="21" fillId="0" borderId="30" xfId="65" applyFont="1" applyFill="1" applyBorder="1" applyAlignment="1" applyProtection="1">
      <alignment horizontal="center" vertical="center"/>
      <protection locked="0"/>
    </xf>
    <xf numFmtId="0" fontId="21" fillId="0" borderId="31" xfId="65" applyFont="1" applyFill="1" applyBorder="1" applyAlignment="1" applyProtection="1">
      <alignment horizontal="center" vertical="center"/>
      <protection locked="0"/>
    </xf>
    <xf numFmtId="0" fontId="21" fillId="0" borderId="32" xfId="65" applyFont="1" applyFill="1" applyBorder="1" applyAlignment="1" applyProtection="1">
      <alignment horizontal="center" vertical="center"/>
      <protection locked="0"/>
    </xf>
    <xf numFmtId="0" fontId="28" fillId="0" borderId="29" xfId="65" applyFont="1" applyFill="1" applyBorder="1" applyAlignment="1" applyProtection="1">
      <alignment horizontal="center" vertical="center" textRotation="90"/>
      <protection locked="0"/>
    </xf>
    <xf numFmtId="0" fontId="28" fillId="0" borderId="37" xfId="65" applyFont="1" applyFill="1" applyBorder="1" applyAlignment="1" applyProtection="1">
      <alignment horizontal="center" vertical="center" textRotation="90"/>
      <protection locked="0"/>
    </xf>
    <xf numFmtId="0" fontId="31" fillId="0" borderId="0" xfId="65" applyFont="1" applyAlignment="1" applyProtection="1">
      <alignment horizontal="left" wrapText="1"/>
      <protection/>
    </xf>
    <xf numFmtId="0" fontId="26" fillId="29" borderId="23" xfId="65" applyFont="1" applyFill="1" applyBorder="1" applyAlignment="1" applyProtection="1">
      <alignment horizontal="left" wrapText="1"/>
      <protection locked="0"/>
    </xf>
    <xf numFmtId="49" fontId="27" fillId="0" borderId="52" xfId="65" applyNumberFormat="1" applyFont="1" applyFill="1" applyBorder="1" applyAlignment="1" applyProtection="1">
      <alignment horizontal="center" vertical="center" wrapText="1"/>
      <protection/>
    </xf>
    <xf numFmtId="49" fontId="27" fillId="0" borderId="38" xfId="65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 horizontal="center" vertical="center"/>
      <protection locked="0"/>
    </xf>
    <xf numFmtId="0" fontId="43" fillId="0" borderId="0" xfId="65" applyFont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 vertical="center"/>
      <protection/>
    </xf>
    <xf numFmtId="0" fontId="40" fillId="0" borderId="0" xfId="0" applyFont="1" applyAlignment="1" applyProtection="1">
      <alignment horizontal="center" vertical="center"/>
      <protection/>
    </xf>
    <xf numFmtId="0" fontId="28" fillId="0" borderId="29" xfId="65" applyFont="1" applyFill="1" applyBorder="1" applyAlignment="1" applyProtection="1">
      <alignment horizontal="center" vertical="center" textRotation="90"/>
      <protection/>
    </xf>
    <xf numFmtId="0" fontId="28" fillId="0" borderId="37" xfId="65" applyFont="1" applyFill="1" applyBorder="1" applyAlignment="1" applyProtection="1">
      <alignment horizontal="center" vertical="center" textRotation="90"/>
      <protection/>
    </xf>
    <xf numFmtId="49" fontId="27" fillId="0" borderId="53" xfId="65" applyNumberFormat="1" applyFont="1" applyFill="1" applyBorder="1" applyAlignment="1" applyProtection="1">
      <alignment horizontal="center" vertical="center" wrapText="1"/>
      <protection/>
    </xf>
    <xf numFmtId="49" fontId="27" fillId="0" borderId="54" xfId="65" applyNumberFormat="1" applyFont="1" applyFill="1" applyBorder="1" applyAlignment="1" applyProtection="1">
      <alignment horizontal="center" vertical="center" wrapText="1"/>
      <protection/>
    </xf>
    <xf numFmtId="0" fontId="21" fillId="0" borderId="0" xfId="65" applyFont="1" applyFill="1" applyAlignment="1" applyProtection="1">
      <alignment vertical="top" wrapText="1"/>
      <protection/>
    </xf>
    <xf numFmtId="0" fontId="21" fillId="0" borderId="0" xfId="65" applyFont="1" applyFill="1" applyAlignment="1" applyProtection="1">
      <alignment horizontal="left" vertical="top" wrapText="1"/>
      <protection/>
    </xf>
    <xf numFmtId="0" fontId="26" fillId="0" borderId="23" xfId="65" applyFont="1" applyFill="1" applyBorder="1" applyAlignment="1" applyProtection="1">
      <alignment horizontal="left"/>
      <protection/>
    </xf>
    <xf numFmtId="0" fontId="26" fillId="0" borderId="21" xfId="65" applyFont="1" applyFill="1" applyBorder="1" applyAlignment="1" applyProtection="1">
      <alignment horizontal="left"/>
      <protection locked="0"/>
    </xf>
    <xf numFmtId="49" fontId="27" fillId="0" borderId="55" xfId="65" applyNumberFormat="1" applyFont="1" applyFill="1" applyBorder="1" applyAlignment="1" applyProtection="1">
      <alignment horizontal="center" vertical="center" wrapText="1"/>
      <protection/>
    </xf>
    <xf numFmtId="49" fontId="27" fillId="0" borderId="39" xfId="65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textRotation="90" wrapText="1"/>
      <protection/>
    </xf>
    <xf numFmtId="0" fontId="2" fillId="0" borderId="15" xfId="0" applyFont="1" applyFill="1" applyBorder="1" applyAlignment="1" applyProtection="1">
      <alignment horizontal="center" textRotation="90" wrapText="1"/>
      <protection/>
    </xf>
    <xf numFmtId="0" fontId="21" fillId="0" borderId="17" xfId="0" applyFont="1" applyFill="1" applyBorder="1" applyAlignment="1" applyProtection="1">
      <alignment horizontal="center"/>
      <protection/>
    </xf>
    <xf numFmtId="1" fontId="21" fillId="0" borderId="17" xfId="0" applyNumberFormat="1" applyFont="1" applyFill="1" applyBorder="1" applyAlignment="1" applyProtection="1">
      <alignment horizontal="center" textRotation="90" wrapText="1"/>
      <protection/>
    </xf>
    <xf numFmtId="1" fontId="21" fillId="0" borderId="15" xfId="0" applyNumberFormat="1" applyFont="1" applyFill="1" applyBorder="1" applyAlignment="1" applyProtection="1">
      <alignment horizontal="center" textRotation="90" wrapText="1"/>
      <protection/>
    </xf>
    <xf numFmtId="1" fontId="2" fillId="0" borderId="41" xfId="0" applyNumberFormat="1" applyFont="1" applyFill="1" applyBorder="1" applyAlignment="1" applyProtection="1">
      <alignment horizontal="center" textRotation="90" wrapText="1"/>
      <protection/>
    </xf>
    <xf numFmtId="1" fontId="2" fillId="0" borderId="56" xfId="0" applyNumberFormat="1" applyFont="1" applyFill="1" applyBorder="1" applyAlignment="1" applyProtection="1">
      <alignment horizontal="center" textRotation="90" wrapText="1"/>
      <protection/>
    </xf>
    <xf numFmtId="1" fontId="2" fillId="0" borderId="38" xfId="0" applyNumberFormat="1" applyFont="1" applyFill="1" applyBorder="1" applyAlignment="1" applyProtection="1">
      <alignment horizontal="center" textRotation="90" wrapText="1"/>
      <protection/>
    </xf>
    <xf numFmtId="0" fontId="31" fillId="0" borderId="13" xfId="0" applyFont="1" applyFill="1" applyBorder="1" applyAlignment="1" applyProtection="1">
      <alignment horizontal="center" vertical="center"/>
      <protection locked="0"/>
    </xf>
    <xf numFmtId="0" fontId="31" fillId="0" borderId="57" xfId="0" applyFont="1" applyFill="1" applyBorder="1" applyAlignment="1" applyProtection="1">
      <alignment horizontal="center" vertical="center"/>
      <protection locked="0"/>
    </xf>
    <xf numFmtId="0" fontId="31" fillId="0" borderId="58" xfId="0" applyFont="1" applyFill="1" applyBorder="1" applyAlignment="1" applyProtection="1">
      <alignment horizontal="center" vertical="center"/>
      <protection locked="0"/>
    </xf>
    <xf numFmtId="0" fontId="26" fillId="0" borderId="32" xfId="0" applyFont="1" applyFill="1" applyBorder="1" applyAlignment="1" applyProtection="1">
      <alignment horizontal="center" vertical="center"/>
      <protection/>
    </xf>
    <xf numFmtId="0" fontId="26" fillId="0" borderId="19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justify" textRotation="90"/>
      <protection/>
    </xf>
    <xf numFmtId="0" fontId="2" fillId="0" borderId="16" xfId="0" applyFont="1" applyFill="1" applyBorder="1" applyAlignment="1" applyProtection="1">
      <alignment horizontal="center" vertical="justify" textRotation="90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1" fontId="21" fillId="0" borderId="17" xfId="0" applyNumberFormat="1" applyFont="1" applyFill="1" applyBorder="1" applyAlignment="1" applyProtection="1">
      <alignment horizontal="center" vertical="justify" textRotation="90" wrapText="1"/>
      <protection/>
    </xf>
    <xf numFmtId="1" fontId="21" fillId="0" borderId="15" xfId="0" applyNumberFormat="1" applyFont="1" applyFill="1" applyBorder="1" applyAlignment="1" applyProtection="1">
      <alignment horizontal="center" vertical="justify" textRotation="90" wrapText="1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21" fillId="0" borderId="50" xfId="0" applyFont="1" applyFill="1" applyBorder="1" applyAlignment="1" applyProtection="1">
      <alignment horizontal="center" vertical="center"/>
      <protection/>
    </xf>
    <xf numFmtId="0" fontId="21" fillId="0" borderId="44" xfId="0" applyFont="1" applyFill="1" applyBorder="1" applyAlignment="1" applyProtection="1">
      <alignment horizontal="center" vertical="center"/>
      <protection/>
    </xf>
    <xf numFmtId="0" fontId="21" fillId="0" borderId="43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textRotation="90"/>
      <protection/>
    </xf>
    <xf numFmtId="0" fontId="2" fillId="0" borderId="17" xfId="0" applyFont="1" applyFill="1" applyBorder="1" applyAlignment="1" applyProtection="1">
      <alignment horizontal="center" textRotation="90"/>
      <protection/>
    </xf>
    <xf numFmtId="0" fontId="2" fillId="0" borderId="14" xfId="0" applyFont="1" applyFill="1" applyBorder="1" applyAlignment="1" applyProtection="1">
      <alignment horizontal="center" textRotation="90"/>
      <protection/>
    </xf>
    <xf numFmtId="0" fontId="2" fillId="0" borderId="15" xfId="0" applyFont="1" applyFill="1" applyBorder="1" applyAlignment="1" applyProtection="1">
      <alignment horizontal="center" textRotation="90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3" fillId="0" borderId="6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horizontal="center" vertical="center"/>
      <protection/>
    </xf>
    <xf numFmtId="0" fontId="23" fillId="0" borderId="61" xfId="0" applyFont="1" applyFill="1" applyBorder="1" applyAlignment="1" applyProtection="1">
      <alignment horizontal="center" vertical="center"/>
      <protection/>
    </xf>
    <xf numFmtId="0" fontId="23" fillId="0" borderId="59" xfId="0" applyFont="1" applyFill="1" applyBorder="1" applyAlignment="1" applyProtection="1">
      <alignment horizontal="center" vertical="center"/>
      <protection/>
    </xf>
    <xf numFmtId="0" fontId="23" fillId="0" borderId="50" xfId="0" applyFont="1" applyFill="1" applyBorder="1" applyAlignment="1" applyProtection="1">
      <alignment horizontal="center" vertical="center"/>
      <protection/>
    </xf>
    <xf numFmtId="0" fontId="23" fillId="0" borderId="62" xfId="0" applyFont="1" applyFill="1" applyBorder="1" applyAlignment="1" applyProtection="1">
      <alignment horizontal="center" vertical="center"/>
      <protection/>
    </xf>
    <xf numFmtId="0" fontId="21" fillId="0" borderId="34" xfId="0" applyFont="1" applyFill="1" applyBorder="1" applyAlignment="1" applyProtection="1">
      <alignment horizontal="center"/>
      <protection/>
    </xf>
    <xf numFmtId="1" fontId="21" fillId="0" borderId="20" xfId="0" applyNumberFormat="1" applyFont="1" applyFill="1" applyBorder="1" applyAlignment="1" applyProtection="1">
      <alignment horizontal="center" wrapText="1"/>
      <protection/>
    </xf>
    <xf numFmtId="1" fontId="21" fillId="0" borderId="21" xfId="0" applyNumberFormat="1" applyFont="1" applyFill="1" applyBorder="1" applyAlignment="1" applyProtection="1">
      <alignment horizontal="center" wrapText="1"/>
      <protection/>
    </xf>
    <xf numFmtId="1" fontId="21" fillId="0" borderId="22" xfId="0" applyNumberFormat="1" applyFont="1" applyFill="1" applyBorder="1" applyAlignment="1" applyProtection="1">
      <alignment horizontal="center" wrapText="1"/>
      <protection/>
    </xf>
    <xf numFmtId="0" fontId="42" fillId="30" borderId="59" xfId="0" applyFont="1" applyFill="1" applyBorder="1" applyAlignment="1" applyProtection="1">
      <alignment horizontal="center" vertical="center"/>
      <protection/>
    </xf>
    <xf numFmtId="0" fontId="42" fillId="30" borderId="50" xfId="0" applyFont="1" applyFill="1" applyBorder="1" applyAlignment="1" applyProtection="1">
      <alignment horizontal="center" vertical="center"/>
      <protection/>
    </xf>
    <xf numFmtId="0" fontId="42" fillId="30" borderId="62" xfId="0" applyFont="1" applyFill="1" applyBorder="1" applyAlignment="1" applyProtection="1">
      <alignment horizontal="center" vertical="center"/>
      <protection/>
    </xf>
    <xf numFmtId="1" fontId="2" fillId="0" borderId="34" xfId="0" applyNumberFormat="1" applyFont="1" applyFill="1" applyBorder="1" applyAlignment="1" applyProtection="1">
      <alignment horizontal="center" textRotation="90" wrapText="1"/>
      <protection/>
    </xf>
    <xf numFmtId="1" fontId="2" fillId="0" borderId="14" xfId="0" applyNumberFormat="1" applyFont="1" applyFill="1" applyBorder="1" applyAlignment="1" applyProtection="1">
      <alignment horizontal="center" textRotation="90" wrapText="1"/>
      <protection/>
    </xf>
    <xf numFmtId="1" fontId="2" fillId="0" borderId="63" xfId="0" applyNumberFormat="1" applyFont="1" applyFill="1" applyBorder="1" applyAlignment="1" applyProtection="1">
      <alignment horizontal="center" textRotation="90" wrapText="1"/>
      <protection/>
    </xf>
    <xf numFmtId="1" fontId="2" fillId="0" borderId="64" xfId="0" applyNumberFormat="1" applyFont="1" applyFill="1" applyBorder="1" applyAlignment="1" applyProtection="1">
      <alignment horizontal="center" textRotation="90" wrapText="1"/>
      <protection/>
    </xf>
    <xf numFmtId="1" fontId="2" fillId="0" borderId="39" xfId="0" applyNumberFormat="1" applyFont="1" applyFill="1" applyBorder="1" applyAlignment="1" applyProtection="1">
      <alignment horizontal="center" textRotation="90" wrapText="1"/>
      <protection/>
    </xf>
    <xf numFmtId="0" fontId="36" fillId="28" borderId="65" xfId="0" applyFont="1" applyFill="1" applyBorder="1" applyAlignment="1" applyProtection="1">
      <alignment horizontal="right" vertical="center"/>
      <protection/>
    </xf>
    <xf numFmtId="0" fontId="36" fillId="28" borderId="66" xfId="0" applyFont="1" applyFill="1" applyBorder="1" applyAlignment="1" applyProtection="1">
      <alignment horizontal="right" vertical="center"/>
      <protection/>
    </xf>
    <xf numFmtId="0" fontId="42" fillId="30" borderId="67" xfId="0" applyFont="1" applyFill="1" applyBorder="1" applyAlignment="1" applyProtection="1">
      <alignment horizontal="center" vertical="center"/>
      <protection/>
    </xf>
    <xf numFmtId="0" fontId="42" fillId="30" borderId="68" xfId="0" applyFont="1" applyFill="1" applyBorder="1" applyAlignment="1" applyProtection="1">
      <alignment horizontal="center" vertical="center"/>
      <protection/>
    </xf>
    <xf numFmtId="0" fontId="42" fillId="30" borderId="69" xfId="0" applyFont="1" applyFill="1" applyBorder="1" applyAlignment="1" applyProtection="1">
      <alignment horizontal="center" vertical="center"/>
      <protection/>
    </xf>
    <xf numFmtId="0" fontId="42" fillId="0" borderId="67" xfId="0" applyFont="1" applyFill="1" applyBorder="1" applyAlignment="1" applyProtection="1">
      <alignment horizontal="center" vertical="center"/>
      <protection/>
    </xf>
    <xf numFmtId="0" fontId="42" fillId="0" borderId="68" xfId="0" applyFont="1" applyFill="1" applyBorder="1" applyAlignment="1" applyProtection="1">
      <alignment horizontal="center" vertical="center"/>
      <protection/>
    </xf>
    <xf numFmtId="0" fontId="42" fillId="0" borderId="69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42" fillId="31" borderId="59" xfId="0" applyFont="1" applyFill="1" applyBorder="1" applyAlignment="1" applyProtection="1">
      <alignment horizontal="center" vertical="center"/>
      <protection/>
    </xf>
    <xf numFmtId="0" fontId="42" fillId="31" borderId="50" xfId="0" applyFont="1" applyFill="1" applyBorder="1" applyAlignment="1" applyProtection="1">
      <alignment horizontal="center" vertical="center"/>
      <protection/>
    </xf>
    <xf numFmtId="0" fontId="42" fillId="31" borderId="62" xfId="0" applyFont="1" applyFill="1" applyBorder="1" applyAlignment="1" applyProtection="1">
      <alignment horizontal="center" vertical="center"/>
      <protection/>
    </xf>
    <xf numFmtId="0" fontId="35" fillId="28" borderId="57" xfId="0" applyNumberFormat="1" applyFont="1" applyFill="1" applyBorder="1" applyAlignment="1" applyProtection="1">
      <alignment horizontal="center" vertical="center"/>
      <protection/>
    </xf>
    <xf numFmtId="0" fontId="35" fillId="28" borderId="58" xfId="0" applyNumberFormat="1" applyFont="1" applyFill="1" applyBorder="1" applyAlignment="1" applyProtection="1">
      <alignment horizontal="center" vertical="center"/>
      <protection/>
    </xf>
    <xf numFmtId="0" fontId="35" fillId="28" borderId="13" xfId="0" applyNumberFormat="1" applyFont="1" applyFill="1" applyBorder="1" applyAlignment="1" applyProtection="1">
      <alignment horizontal="center" vertical="center"/>
      <protection/>
    </xf>
    <xf numFmtId="0" fontId="42" fillId="30" borderId="20" xfId="0" applyFont="1" applyFill="1" applyBorder="1" applyAlignment="1" applyProtection="1">
      <alignment horizontal="center" vertical="center"/>
      <protection/>
    </xf>
    <xf numFmtId="0" fontId="42" fillId="30" borderId="21" xfId="0" applyFont="1" applyFill="1" applyBorder="1" applyAlignment="1" applyProtection="1">
      <alignment horizontal="center" vertical="center"/>
      <protection/>
    </xf>
    <xf numFmtId="0" fontId="36" fillId="0" borderId="18" xfId="0" applyFont="1" applyFill="1" applyBorder="1" applyAlignment="1" applyProtection="1">
      <alignment horizontal="center" vertical="center"/>
      <protection/>
    </xf>
    <xf numFmtId="0" fontId="36" fillId="28" borderId="13" xfId="0" applyNumberFormat="1" applyFont="1" applyFill="1" applyBorder="1" applyAlignment="1" applyProtection="1">
      <alignment horizontal="center" vertical="center"/>
      <protection/>
    </xf>
    <xf numFmtId="0" fontId="36" fillId="28" borderId="57" xfId="0" applyNumberFormat="1" applyFont="1" applyFill="1" applyBorder="1" applyAlignment="1" applyProtection="1">
      <alignment horizontal="center" vertical="center"/>
      <protection/>
    </xf>
    <xf numFmtId="0" fontId="36" fillId="28" borderId="58" xfId="0" applyNumberFormat="1" applyFont="1" applyFill="1" applyBorder="1" applyAlignment="1" applyProtection="1">
      <alignment horizontal="center" vertical="center"/>
      <protection/>
    </xf>
    <xf numFmtId="0" fontId="23" fillId="0" borderId="47" xfId="66" applyFont="1" applyFill="1" applyBorder="1" applyAlignment="1" applyProtection="1">
      <alignment horizontal="center" vertical="center" wrapText="1"/>
      <protection/>
    </xf>
    <xf numFmtId="0" fontId="23" fillId="0" borderId="35" xfId="66" applyFont="1" applyFill="1" applyBorder="1" applyAlignment="1" applyProtection="1">
      <alignment horizontal="center" vertical="center" wrapText="1"/>
      <protection/>
    </xf>
    <xf numFmtId="0" fontId="23" fillId="0" borderId="36" xfId="66" applyFont="1" applyFill="1" applyBorder="1" applyAlignment="1" applyProtection="1">
      <alignment horizontal="center" vertical="center" wrapText="1"/>
      <protection/>
    </xf>
    <xf numFmtId="0" fontId="36" fillId="31" borderId="59" xfId="0" applyFont="1" applyFill="1" applyBorder="1" applyAlignment="1" applyProtection="1">
      <alignment horizontal="right" vertical="center"/>
      <protection/>
    </xf>
    <xf numFmtId="0" fontId="36" fillId="31" borderId="62" xfId="0" applyFont="1" applyFill="1" applyBorder="1" applyAlignment="1" applyProtection="1">
      <alignment horizontal="right" vertical="center"/>
      <protection/>
    </xf>
    <xf numFmtId="0" fontId="36" fillId="31" borderId="59" xfId="0" applyNumberFormat="1" applyFont="1" applyFill="1" applyBorder="1" applyAlignment="1" applyProtection="1">
      <alignment horizontal="center" vertical="center"/>
      <protection/>
    </xf>
    <xf numFmtId="0" fontId="36" fillId="31" borderId="50" xfId="0" applyNumberFormat="1" applyFont="1" applyFill="1" applyBorder="1" applyAlignment="1" applyProtection="1">
      <alignment horizontal="center" vertical="center"/>
      <protection/>
    </xf>
    <xf numFmtId="0" fontId="36" fillId="31" borderId="62" xfId="0" applyNumberFormat="1" applyFont="1" applyFill="1" applyBorder="1" applyAlignment="1" applyProtection="1">
      <alignment horizontal="center" vertical="center"/>
      <protection/>
    </xf>
    <xf numFmtId="0" fontId="42" fillId="30" borderId="59" xfId="66" applyFont="1" applyFill="1" applyBorder="1" applyAlignment="1" applyProtection="1">
      <alignment horizontal="center" vertical="center" wrapText="1"/>
      <protection/>
    </xf>
    <xf numFmtId="0" fontId="42" fillId="30" borderId="50" xfId="66" applyFont="1" applyFill="1" applyBorder="1" applyAlignment="1" applyProtection="1">
      <alignment horizontal="center" vertical="center" wrapText="1"/>
      <protection/>
    </xf>
    <xf numFmtId="0" fontId="42" fillId="30" borderId="62" xfId="66" applyFont="1" applyFill="1" applyBorder="1" applyAlignment="1" applyProtection="1">
      <alignment horizontal="center" vertical="center" wrapText="1"/>
      <protection/>
    </xf>
    <xf numFmtId="0" fontId="21" fillId="0" borderId="30" xfId="0" applyFont="1" applyFill="1" applyBorder="1" applyAlignment="1" applyProtection="1">
      <alignment horizontal="center" vertical="center" textRotation="90"/>
      <protection/>
    </xf>
    <xf numFmtId="0" fontId="21" fillId="0" borderId="34" xfId="0" applyFont="1" applyFill="1" applyBorder="1" applyAlignment="1" applyProtection="1">
      <alignment horizontal="center" vertical="center" textRotation="90"/>
      <protection/>
    </xf>
    <xf numFmtId="0" fontId="21" fillId="0" borderId="14" xfId="0" applyFont="1" applyFill="1" applyBorder="1" applyAlignment="1" applyProtection="1">
      <alignment horizontal="center" vertical="center" textRotation="90"/>
      <protection/>
    </xf>
    <xf numFmtId="0" fontId="21" fillId="0" borderId="34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/>
      <protection/>
    </xf>
    <xf numFmtId="0" fontId="23" fillId="0" borderId="4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51" xfId="0" applyFont="1" applyFill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horizontal="center" vertical="center"/>
      <protection locked="0"/>
    </xf>
    <xf numFmtId="1" fontId="35" fillId="0" borderId="59" xfId="0" applyNumberFormat="1" applyFont="1" applyBorder="1" applyAlignment="1" applyProtection="1">
      <alignment horizontal="right" vertical="center"/>
      <protection/>
    </xf>
    <xf numFmtId="1" fontId="35" fillId="0" borderId="50" xfId="0" applyNumberFormat="1" applyFont="1" applyBorder="1" applyAlignment="1" applyProtection="1">
      <alignment horizontal="right" vertical="center"/>
      <protection/>
    </xf>
    <xf numFmtId="1" fontId="35" fillId="0" borderId="62" xfId="0" applyNumberFormat="1" applyFont="1" applyBorder="1" applyAlignment="1" applyProtection="1">
      <alignment horizontal="right" vertical="center"/>
      <protection/>
    </xf>
    <xf numFmtId="0" fontId="42" fillId="0" borderId="18" xfId="66" applyFont="1" applyFill="1" applyBorder="1" applyAlignment="1" applyProtection="1">
      <alignment horizontal="right" vertical="center" wrapText="1"/>
      <protection/>
    </xf>
    <xf numFmtId="0" fontId="35" fillId="0" borderId="0" xfId="0" applyFont="1" applyFill="1" applyBorder="1" applyAlignment="1" applyProtection="1">
      <alignment horizontal="right" vertical="center"/>
      <protection locked="0"/>
    </xf>
    <xf numFmtId="0" fontId="42" fillId="0" borderId="59" xfId="0" applyFont="1" applyFill="1" applyBorder="1" applyAlignment="1" applyProtection="1">
      <alignment horizontal="center" vertical="center"/>
      <protection/>
    </xf>
    <xf numFmtId="0" fontId="42" fillId="0" borderId="50" xfId="0" applyFont="1" applyFill="1" applyBorder="1" applyAlignment="1" applyProtection="1">
      <alignment horizontal="center" vertical="center"/>
      <protection/>
    </xf>
    <xf numFmtId="0" fontId="42" fillId="0" borderId="62" xfId="0" applyFont="1" applyFill="1" applyBorder="1" applyAlignment="1" applyProtection="1">
      <alignment horizontal="center" vertical="center"/>
      <protection/>
    </xf>
    <xf numFmtId="0" fontId="42" fillId="31" borderId="67" xfId="0" applyFont="1" applyFill="1" applyBorder="1" applyAlignment="1" applyProtection="1">
      <alignment horizontal="center" vertical="center"/>
      <protection/>
    </xf>
    <xf numFmtId="0" fontId="42" fillId="31" borderId="68" xfId="0" applyFont="1" applyFill="1" applyBorder="1" applyAlignment="1" applyProtection="1">
      <alignment horizontal="center" vertical="center"/>
      <protection/>
    </xf>
    <xf numFmtId="0" fontId="42" fillId="31" borderId="69" xfId="0" applyFont="1" applyFill="1" applyBorder="1" applyAlignment="1" applyProtection="1">
      <alignment horizontal="center" vertical="center"/>
      <protection/>
    </xf>
    <xf numFmtId="1" fontId="42" fillId="32" borderId="59" xfId="0" applyNumberFormat="1" applyFont="1" applyFill="1" applyBorder="1" applyAlignment="1" applyProtection="1">
      <alignment horizontal="left" vertical="center"/>
      <protection/>
    </xf>
    <xf numFmtId="1" fontId="42" fillId="32" borderId="50" xfId="0" applyNumberFormat="1" applyFont="1" applyFill="1" applyBorder="1" applyAlignment="1" applyProtection="1">
      <alignment horizontal="left" vertical="center"/>
      <protection/>
    </xf>
    <xf numFmtId="1" fontId="42" fillId="32" borderId="62" xfId="0" applyNumberFormat="1" applyFont="1" applyFill="1" applyBorder="1" applyAlignment="1" applyProtection="1">
      <alignment horizontal="left" vertical="center"/>
      <protection/>
    </xf>
    <xf numFmtId="0" fontId="36" fillId="28" borderId="65" xfId="0" applyNumberFormat="1" applyFont="1" applyFill="1" applyBorder="1" applyAlignment="1" applyProtection="1">
      <alignment horizontal="center" vertical="center"/>
      <protection/>
    </xf>
    <xf numFmtId="1" fontId="35" fillId="0" borderId="70" xfId="0" applyNumberFormat="1" applyFont="1" applyBorder="1" applyAlignment="1" applyProtection="1">
      <alignment horizontal="center" vertical="center" textRotation="90"/>
      <protection/>
    </xf>
    <xf numFmtId="1" fontId="35" fillId="0" borderId="71" xfId="0" applyNumberFormat="1" applyFont="1" applyBorder="1" applyAlignment="1" applyProtection="1">
      <alignment horizontal="center" vertical="center" textRotation="90"/>
      <protection/>
    </xf>
    <xf numFmtId="1" fontId="35" fillId="0" borderId="72" xfId="0" applyNumberFormat="1" applyFont="1" applyBorder="1" applyAlignment="1" applyProtection="1">
      <alignment horizontal="center" vertical="center" textRotation="90"/>
      <protection/>
    </xf>
    <xf numFmtId="0" fontId="36" fillId="30" borderId="59" xfId="0" applyFont="1" applyFill="1" applyBorder="1" applyAlignment="1" applyProtection="1">
      <alignment horizontal="right" vertical="center"/>
      <protection/>
    </xf>
    <xf numFmtId="0" fontId="36" fillId="30" borderId="62" xfId="0" applyFont="1" applyFill="1" applyBorder="1" applyAlignment="1" applyProtection="1">
      <alignment horizontal="right" vertical="center"/>
      <protection/>
    </xf>
    <xf numFmtId="0" fontId="36" fillId="30" borderId="18" xfId="0" applyNumberFormat="1" applyFont="1" applyFill="1" applyBorder="1" applyAlignment="1" applyProtection="1">
      <alignment horizontal="center" vertical="center"/>
      <protection/>
    </xf>
    <xf numFmtId="0" fontId="2" fillId="0" borderId="40" xfId="67" applyFont="1" applyFill="1" applyBorder="1" applyAlignment="1" applyProtection="1">
      <alignment horizontal="left" vertical="top"/>
      <protection/>
    </xf>
    <xf numFmtId="0" fontId="30" fillId="0" borderId="30" xfId="66" applyFont="1" applyFill="1" applyBorder="1" applyAlignment="1" applyProtection="1">
      <alignment horizontal="center" vertical="center" wrapText="1"/>
      <protection/>
    </xf>
    <xf numFmtId="0" fontId="30" fillId="0" borderId="34" xfId="66" applyFont="1" applyFill="1" applyBorder="1" applyAlignment="1" applyProtection="1">
      <alignment horizontal="center" vertical="center" wrapText="1"/>
      <protection/>
    </xf>
    <xf numFmtId="0" fontId="22" fillId="0" borderId="31" xfId="66" applyFont="1" applyFill="1" applyBorder="1" applyAlignment="1" applyProtection="1">
      <alignment horizontal="center" vertical="center" wrapText="1"/>
      <protection/>
    </xf>
    <xf numFmtId="0" fontId="22" fillId="0" borderId="17" xfId="66" applyFont="1" applyFill="1" applyBorder="1" applyAlignment="1" applyProtection="1">
      <alignment horizontal="center" vertical="center" wrapText="1"/>
      <protection/>
    </xf>
    <xf numFmtId="1" fontId="22" fillId="0" borderId="31" xfId="66" applyNumberFormat="1" applyFont="1" applyFill="1" applyBorder="1" applyAlignment="1" applyProtection="1">
      <alignment horizontal="center" vertical="center" textRotation="90" wrapText="1"/>
      <protection/>
    </xf>
    <xf numFmtId="1" fontId="22" fillId="0" borderId="17" xfId="66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32" xfId="66" applyFont="1" applyFill="1" applyBorder="1" applyAlignment="1" applyProtection="1">
      <alignment horizontal="center" vertical="center" wrapText="1"/>
      <protection/>
    </xf>
    <xf numFmtId="0" fontId="30" fillId="0" borderId="30" xfId="66" applyFont="1" applyBorder="1" applyAlignment="1" applyProtection="1">
      <alignment horizontal="center" vertical="center" wrapText="1"/>
      <protection/>
    </xf>
    <xf numFmtId="0" fontId="30" fillId="0" borderId="31" xfId="66" applyFont="1" applyBorder="1" applyAlignment="1" applyProtection="1">
      <alignment horizontal="center" vertical="center" wrapText="1"/>
      <protection/>
    </xf>
    <xf numFmtId="0" fontId="30" fillId="0" borderId="34" xfId="66" applyFont="1" applyBorder="1" applyAlignment="1" applyProtection="1">
      <alignment horizontal="center" vertical="center" wrapText="1"/>
      <protection/>
    </xf>
    <xf numFmtId="0" fontId="30" fillId="0" borderId="17" xfId="66" applyFont="1" applyBorder="1" applyAlignment="1" applyProtection="1">
      <alignment horizontal="center" vertical="center" wrapText="1"/>
      <protection/>
    </xf>
    <xf numFmtId="0" fontId="30" fillId="0" borderId="73" xfId="66" applyFont="1" applyBorder="1" applyAlignment="1" applyProtection="1">
      <alignment horizontal="center" vertical="center" wrapText="1"/>
      <protection/>
    </xf>
    <xf numFmtId="0" fontId="30" fillId="0" borderId="49" xfId="66" applyFont="1" applyBorder="1" applyAlignment="1" applyProtection="1">
      <alignment horizontal="center" vertical="center" wrapText="1"/>
      <protection/>
    </xf>
    <xf numFmtId="0" fontId="30" fillId="0" borderId="74" xfId="66" applyFont="1" applyBorder="1" applyAlignment="1" applyProtection="1">
      <alignment horizontal="center" vertical="center" wrapText="1"/>
      <protection/>
    </xf>
    <xf numFmtId="0" fontId="30" fillId="0" borderId="75" xfId="66" applyFont="1" applyBorder="1" applyAlignment="1" applyProtection="1">
      <alignment horizontal="center" vertical="center" wrapText="1"/>
      <protection/>
    </xf>
    <xf numFmtId="0" fontId="30" fillId="0" borderId="0" xfId="66" applyFont="1" applyBorder="1" applyAlignment="1" applyProtection="1">
      <alignment horizontal="center" vertical="center" wrapText="1"/>
      <protection/>
    </xf>
    <xf numFmtId="0" fontId="30" fillId="0" borderId="76" xfId="66" applyFont="1" applyBorder="1" applyAlignment="1" applyProtection="1">
      <alignment horizontal="center" vertical="center" wrapText="1"/>
      <protection/>
    </xf>
    <xf numFmtId="0" fontId="30" fillId="0" borderId="25" xfId="66" applyFont="1" applyBorder="1" applyAlignment="1" applyProtection="1">
      <alignment horizontal="center" vertical="center" wrapText="1"/>
      <protection/>
    </xf>
    <xf numFmtId="0" fontId="30" fillId="0" borderId="23" xfId="66" applyFont="1" applyBorder="1" applyAlignment="1" applyProtection="1">
      <alignment horizontal="center" vertical="center" wrapText="1"/>
      <protection/>
    </xf>
    <xf numFmtId="0" fontId="30" fillId="0" borderId="24" xfId="66" applyFont="1" applyBorder="1" applyAlignment="1" applyProtection="1">
      <alignment horizontal="center" vertical="center" wrapText="1"/>
      <protection/>
    </xf>
    <xf numFmtId="0" fontId="45" fillId="29" borderId="77" xfId="66" applyFont="1" applyFill="1" applyBorder="1" applyAlignment="1" applyProtection="1">
      <alignment horizontal="center" vertical="center" wrapText="1"/>
      <protection locked="0"/>
    </xf>
    <xf numFmtId="0" fontId="45" fillId="29" borderId="27" xfId="66" applyFont="1" applyFill="1" applyBorder="1" applyAlignment="1" applyProtection="1">
      <alignment horizontal="center" vertical="center" wrapText="1"/>
      <protection locked="0"/>
    </xf>
    <xf numFmtId="0" fontId="45" fillId="29" borderId="48" xfId="66" applyFont="1" applyFill="1" applyBorder="1" applyAlignment="1" applyProtection="1">
      <alignment horizontal="center" vertical="center" wrapText="1"/>
      <protection locked="0"/>
    </xf>
    <xf numFmtId="0" fontId="45" fillId="29" borderId="76" xfId="66" applyFont="1" applyFill="1" applyBorder="1" applyAlignment="1" applyProtection="1">
      <alignment horizontal="center" vertical="center" wrapText="1"/>
      <protection locked="0"/>
    </xf>
    <xf numFmtId="1" fontId="35" fillId="0" borderId="17" xfId="66" applyNumberFormat="1" applyFont="1" applyFill="1" applyBorder="1" applyAlignment="1" applyProtection="1">
      <alignment horizontal="center" vertical="center" wrapText="1"/>
      <protection/>
    </xf>
    <xf numFmtId="1" fontId="35" fillId="0" borderId="19" xfId="66" applyNumberFormat="1" applyFont="1" applyFill="1" applyBorder="1" applyAlignment="1" applyProtection="1">
      <alignment horizontal="center" vertical="center" wrapText="1"/>
      <protection/>
    </xf>
    <xf numFmtId="0" fontId="30" fillId="0" borderId="61" xfId="66" applyFont="1" applyBorder="1" applyAlignment="1" applyProtection="1">
      <alignment horizontal="center" vertical="center" wrapText="1"/>
      <protection/>
    </xf>
    <xf numFmtId="0" fontId="30" fillId="0" borderId="51" xfId="66" applyFont="1" applyBorder="1" applyAlignment="1" applyProtection="1">
      <alignment horizontal="center" vertical="center" wrapText="1"/>
      <protection/>
    </xf>
    <xf numFmtId="0" fontId="30" fillId="0" borderId="78" xfId="66" applyFont="1" applyBorder="1" applyAlignment="1" applyProtection="1">
      <alignment horizontal="center" vertical="center" wrapText="1"/>
      <protection/>
    </xf>
    <xf numFmtId="1" fontId="22" fillId="0" borderId="17" xfId="66" applyNumberFormat="1" applyFont="1" applyFill="1" applyBorder="1" applyAlignment="1" applyProtection="1">
      <alignment horizontal="center" vertical="center" wrapText="1"/>
      <protection/>
    </xf>
    <xf numFmtId="1" fontId="22" fillId="0" borderId="19" xfId="66" applyNumberFormat="1" applyFont="1" applyFill="1" applyBorder="1" applyAlignment="1" applyProtection="1">
      <alignment horizontal="center" vertical="center" wrapText="1"/>
      <protection/>
    </xf>
    <xf numFmtId="0" fontId="25" fillId="29" borderId="28" xfId="66" applyFont="1" applyFill="1" applyBorder="1" applyAlignment="1" applyProtection="1">
      <alignment horizontal="center" vertical="center" wrapText="1"/>
      <protection locked="0"/>
    </xf>
    <xf numFmtId="0" fontId="25" fillId="29" borderId="26" xfId="66" applyFont="1" applyFill="1" applyBorder="1" applyAlignment="1" applyProtection="1">
      <alignment horizontal="center" vertical="center" wrapText="1"/>
      <protection locked="0"/>
    </xf>
    <xf numFmtId="0" fontId="25" fillId="29" borderId="27" xfId="66" applyFont="1" applyFill="1" applyBorder="1" applyAlignment="1" applyProtection="1">
      <alignment horizontal="center" vertical="center" wrapText="1"/>
      <protection locked="0"/>
    </xf>
    <xf numFmtId="0" fontId="25" fillId="29" borderId="75" xfId="66" applyFont="1" applyFill="1" applyBorder="1" applyAlignment="1" applyProtection="1">
      <alignment horizontal="center" vertical="center" wrapText="1"/>
      <protection locked="0"/>
    </xf>
    <xf numFmtId="0" fontId="25" fillId="29" borderId="0" xfId="66" applyFont="1" applyFill="1" applyBorder="1" applyAlignment="1" applyProtection="1">
      <alignment horizontal="center" vertical="center" wrapText="1"/>
      <protection locked="0"/>
    </xf>
    <xf numFmtId="0" fontId="25" fillId="29" borderId="76" xfId="66" applyFont="1" applyFill="1" applyBorder="1" applyAlignment="1" applyProtection="1">
      <alignment horizontal="center" vertical="center" wrapText="1"/>
      <protection locked="0"/>
    </xf>
    <xf numFmtId="0" fontId="25" fillId="29" borderId="79" xfId="66" applyFont="1" applyFill="1" applyBorder="1" applyAlignment="1" applyProtection="1">
      <alignment horizontal="center" vertical="center" wrapText="1"/>
      <protection locked="0"/>
    </xf>
    <xf numFmtId="0" fontId="25" fillId="29" borderId="51" xfId="66" applyFont="1" applyFill="1" applyBorder="1" applyAlignment="1" applyProtection="1">
      <alignment horizontal="center" vertical="center" wrapText="1"/>
      <protection locked="0"/>
    </xf>
    <xf numFmtId="1" fontId="45" fillId="0" borderId="17" xfId="66" applyNumberFormat="1" applyFont="1" applyFill="1" applyBorder="1" applyAlignment="1" applyProtection="1">
      <alignment horizontal="center" vertical="center" wrapText="1"/>
      <protection/>
    </xf>
    <xf numFmtId="1" fontId="45" fillId="0" borderId="19" xfId="66" applyNumberFormat="1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0" fontId="23" fillId="0" borderId="34" xfId="66" applyFont="1" applyFill="1" applyBorder="1" applyAlignment="1" applyProtection="1">
      <alignment horizontal="center" vertical="center" wrapText="1"/>
      <protection/>
    </xf>
    <xf numFmtId="0" fontId="23" fillId="0" borderId="17" xfId="66" applyFont="1" applyFill="1" applyBorder="1" applyAlignment="1" applyProtection="1">
      <alignment horizontal="center" vertical="center" wrapText="1"/>
      <protection/>
    </xf>
    <xf numFmtId="0" fontId="35" fillId="0" borderId="17" xfId="66" applyFont="1" applyFill="1" applyBorder="1" applyAlignment="1" applyProtection="1">
      <alignment horizontal="center" vertical="center"/>
      <protection/>
    </xf>
    <xf numFmtId="0" fontId="35" fillId="0" borderId="19" xfId="66" applyFont="1" applyFill="1" applyBorder="1" applyAlignment="1" applyProtection="1">
      <alignment horizontal="center" vertical="center"/>
      <protection/>
    </xf>
    <xf numFmtId="0" fontId="29" fillId="0" borderId="40" xfId="66" applyFont="1" applyFill="1" applyBorder="1" applyAlignment="1" applyProtection="1">
      <alignment horizontal="left" vertical="center"/>
      <protection/>
    </xf>
    <xf numFmtId="0" fontId="23" fillId="0" borderId="30" xfId="66" applyFont="1" applyFill="1" applyBorder="1" applyAlignment="1" applyProtection="1">
      <alignment horizontal="center" vertical="center" wrapText="1"/>
      <protection/>
    </xf>
    <xf numFmtId="0" fontId="23" fillId="0" borderId="31" xfId="66" applyFont="1" applyFill="1" applyBorder="1" applyAlignment="1" applyProtection="1">
      <alignment horizontal="center" vertical="center" wrapText="1"/>
      <protection/>
    </xf>
    <xf numFmtId="49" fontId="23" fillId="0" borderId="31" xfId="66" applyNumberFormat="1" applyFont="1" applyFill="1" applyBorder="1" applyAlignment="1" applyProtection="1">
      <alignment horizontal="center" vertical="center" wrapText="1"/>
      <protection/>
    </xf>
    <xf numFmtId="49" fontId="23" fillId="0" borderId="32" xfId="66" applyNumberFormat="1" applyFont="1" applyFill="1" applyBorder="1" applyAlignment="1" applyProtection="1">
      <alignment horizontal="center" vertical="center" wrapText="1"/>
      <protection/>
    </xf>
    <xf numFmtId="0" fontId="25" fillId="29" borderId="0" xfId="66" applyFont="1" applyFill="1" applyAlignment="1" applyProtection="1">
      <alignment horizontal="center"/>
      <protection locked="0"/>
    </xf>
    <xf numFmtId="0" fontId="23" fillId="0" borderId="80" xfId="66" applyFont="1" applyFill="1" applyBorder="1" applyAlignment="1" applyProtection="1">
      <alignment horizontal="center" vertical="center" wrapText="1"/>
      <protection/>
    </xf>
    <xf numFmtId="0" fontId="23" fillId="0" borderId="21" xfId="66" applyFont="1" applyFill="1" applyBorder="1" applyAlignment="1" applyProtection="1">
      <alignment horizontal="center" vertical="center" wrapText="1"/>
      <protection/>
    </xf>
    <xf numFmtId="0" fontId="23" fillId="0" borderId="22" xfId="66" applyFont="1" applyFill="1" applyBorder="1" applyAlignment="1" applyProtection="1">
      <alignment horizontal="center" vertical="center" wrapText="1"/>
      <protection/>
    </xf>
    <xf numFmtId="0" fontId="23" fillId="0" borderId="14" xfId="66" applyFont="1" applyFill="1" applyBorder="1" applyAlignment="1" applyProtection="1">
      <alignment horizontal="center" vertical="center" wrapText="1"/>
      <protection/>
    </xf>
    <xf numFmtId="0" fontId="23" fillId="0" borderId="15" xfId="66" applyFont="1" applyFill="1" applyBorder="1" applyAlignment="1" applyProtection="1">
      <alignment horizontal="center" vertical="center" wrapText="1"/>
      <protection/>
    </xf>
    <xf numFmtId="0" fontId="35" fillId="0" borderId="15" xfId="66" applyFont="1" applyFill="1" applyBorder="1" applyAlignment="1" applyProtection="1">
      <alignment horizontal="center" vertical="center"/>
      <protection/>
    </xf>
    <xf numFmtId="0" fontId="35" fillId="0" borderId="16" xfId="66" applyFont="1" applyFill="1" applyBorder="1" applyAlignment="1" applyProtection="1">
      <alignment horizontal="center" vertical="center"/>
      <protection/>
    </xf>
    <xf numFmtId="1" fontId="45" fillId="0" borderId="20" xfId="66" applyNumberFormat="1" applyFont="1" applyFill="1" applyBorder="1" applyAlignment="1" applyProtection="1">
      <alignment horizontal="center" vertical="center" wrapText="1"/>
      <protection/>
    </xf>
    <xf numFmtId="1" fontId="45" fillId="0" borderId="81" xfId="66" applyNumberFormat="1" applyFont="1" applyFill="1" applyBorder="1" applyAlignment="1" applyProtection="1">
      <alignment horizontal="center" vertical="center" wrapText="1"/>
      <protection/>
    </xf>
    <xf numFmtId="49" fontId="25" fillId="29" borderId="0" xfId="67" applyNumberFormat="1" applyFont="1" applyFill="1" applyBorder="1" applyAlignment="1" applyProtection="1">
      <alignment horizontal="center" vertical="top" wrapText="1"/>
      <protection locked="0"/>
    </xf>
    <xf numFmtId="0" fontId="23" fillId="0" borderId="34" xfId="66" applyFont="1" applyFill="1" applyBorder="1" applyAlignment="1" applyProtection="1">
      <alignment horizontal="center" vertical="center"/>
      <protection/>
    </xf>
    <xf numFmtId="0" fontId="23" fillId="0" borderId="17" xfId="66" applyFont="1" applyFill="1" applyBorder="1" applyAlignment="1" applyProtection="1">
      <alignment horizontal="center" vertical="center"/>
      <protection/>
    </xf>
    <xf numFmtId="196" fontId="35" fillId="0" borderId="17" xfId="66" applyNumberFormat="1" applyFont="1" applyFill="1" applyBorder="1" applyAlignment="1" applyProtection="1">
      <alignment horizontal="center" vertical="center"/>
      <protection/>
    </xf>
    <xf numFmtId="196" fontId="35" fillId="0" borderId="19" xfId="66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horizontal="left" vertical="center"/>
      <protection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ід" xfId="39"/>
    <cellStyle name="Ввод " xfId="40"/>
    <cellStyle name="Відсотковий 2" xfId="41"/>
    <cellStyle name="Відсотковий 3" xfId="42"/>
    <cellStyle name="Вывод" xfId="43"/>
    <cellStyle name="Вычисление" xfId="44"/>
    <cellStyle name="Hyperlink" xfId="45"/>
    <cellStyle name="Гіперпосилання 2" xfId="46"/>
    <cellStyle name="Грошовий 2" xfId="47"/>
    <cellStyle name="Currency" xfId="48"/>
    <cellStyle name="Currency [0]" xfId="49"/>
    <cellStyle name="Добре" xfId="50"/>
    <cellStyle name="Заголовок 1" xfId="51"/>
    <cellStyle name="Заголовок 2" xfId="52"/>
    <cellStyle name="Заголовок 3" xfId="53"/>
    <cellStyle name="Заголовок 4" xfId="54"/>
    <cellStyle name="Звичайний 2" xfId="55"/>
    <cellStyle name="Звичайний 3" xfId="56"/>
    <cellStyle name="Звичайний 3 2" xfId="57"/>
    <cellStyle name="Зв'язана клітинка" xfId="58"/>
    <cellStyle name="Итог" xfId="59"/>
    <cellStyle name="Контрольна клітинка" xfId="60"/>
    <cellStyle name="Контрольная ячейка" xfId="61"/>
    <cellStyle name="Назва" xfId="62"/>
    <cellStyle name="Название" xfId="63"/>
    <cellStyle name="Нейтральный" xfId="64"/>
    <cellStyle name="Обычный_b_g_new_spets_07_12_3" xfId="65"/>
    <cellStyle name="Обычный_b_z_05_03v" xfId="66"/>
    <cellStyle name="Обычный_Зразок плану  blank plan_dod1_dfn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ередній" xfId="74"/>
    <cellStyle name="Текст попередження" xfId="75"/>
    <cellStyle name="Текст предупреждения" xfId="76"/>
    <cellStyle name="Comma" xfId="77"/>
    <cellStyle name="Comma [0]" xfId="78"/>
    <cellStyle name="Хороший" xfId="79"/>
  </cellStyles>
  <dxfs count="63">
    <dxf>
      <font>
        <color rgb="FF9C0006"/>
      </font>
      <fill>
        <patternFill>
          <bgColor rgb="FFFFC7CE"/>
        </patternFill>
      </fill>
    </dxf>
    <dxf>
      <font>
        <color rgb="FF007E39"/>
      </font>
      <fill>
        <patternFill>
          <bgColor rgb="FF99FF33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7E39"/>
      </font>
      <fill>
        <patternFill>
          <bgColor rgb="FF99FF3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638175</xdr:rowOff>
    </xdr:from>
    <xdr:to>
      <xdr:col>10</xdr:col>
      <xdr:colOff>133350</xdr:colOff>
      <xdr:row>7</xdr:row>
      <xdr:rowOff>352425</xdr:rowOff>
    </xdr:to>
    <xdr:sp>
      <xdr:nvSpPr>
        <xdr:cNvPr id="1" name="Прямоугольник 1"/>
        <xdr:cNvSpPr>
          <a:spLocks/>
        </xdr:cNvSpPr>
      </xdr:nvSpPr>
      <xdr:spPr>
        <a:xfrm>
          <a:off x="95250" y="1809750"/>
          <a:ext cx="2895600" cy="1485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ЗАТВЕРДЖУЮ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Ректор 
</a:t>
          </a:r>
          <a:r>
            <a:rPr lang="en-US" cap="none" sz="1050" b="0" i="0" u="none" baseline="0">
              <a:solidFill>
                <a:srgbClr val="000000"/>
              </a:solidFill>
            </a:rPr>
            <a:t>Миколаївського національного університету 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імені В. О. Сухомлинського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академік 
</a:t>
          </a:r>
          <a:r>
            <a:rPr lang="en-US" cap="none" sz="1050" b="0" i="0" u="none" baseline="0">
              <a:solidFill>
                <a:srgbClr val="000000"/>
              </a:solidFill>
            </a:rPr>
            <a:t>НАПН України _____________  В. Д. Будак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Протокол вченої ради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№______ від "____"_____________ 20___ р.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ABOTA\&#1053;&#1072;&#1074;&#1095;_&#1087;&#1083;&#1072;&#1085;&#1080;\_MON_plany\geograf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BK25"/>
  <sheetViews>
    <sheetView tabSelected="1" zoomScale="70" zoomScaleNormal="70" zoomScalePageLayoutView="0" workbookViewId="0" topLeftCell="A1">
      <selection activeCell="AB7" sqref="AB7:AU7"/>
    </sheetView>
  </sheetViews>
  <sheetFormatPr defaultColWidth="8.875" defaultRowHeight="12.75"/>
  <cols>
    <col min="1" max="55" width="3.75390625" style="127" customWidth="1"/>
    <col min="56" max="63" width="7.75390625" style="127" customWidth="1"/>
    <col min="64" max="16384" width="8.875" style="127" customWidth="1"/>
  </cols>
  <sheetData>
    <row r="2" spans="1:63" ht="39.75" customHeight="1">
      <c r="A2" s="247" t="s">
        <v>86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</row>
    <row r="3" spans="1:63" ht="39.75" customHeight="1">
      <c r="A3" s="247" t="s">
        <v>85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BK3" s="248"/>
    </row>
    <row r="4" spans="1:63" s="128" customFormat="1" ht="60" customHeight="1">
      <c r="A4" s="244" t="s">
        <v>17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</row>
    <row r="5" spans="1:63" s="128" customFormat="1" ht="30" customHeight="1">
      <c r="A5" s="245" t="s">
        <v>93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</row>
    <row r="6" s="128" customFormat="1" ht="19.5" customHeight="1"/>
    <row r="7" spans="19:63" s="128" customFormat="1" ht="30" customHeight="1">
      <c r="S7" s="230" t="s">
        <v>87</v>
      </c>
      <c r="T7" s="230"/>
      <c r="U7" s="230"/>
      <c r="V7" s="230"/>
      <c r="W7" s="230"/>
      <c r="X7" s="230"/>
      <c r="Y7" s="230"/>
      <c r="Z7" s="230"/>
      <c r="AA7" s="230"/>
      <c r="AB7" s="233" t="s">
        <v>163</v>
      </c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X7" s="230" t="s">
        <v>16</v>
      </c>
      <c r="AY7" s="230"/>
      <c r="AZ7" s="230"/>
      <c r="BA7" s="230"/>
      <c r="BB7" s="230"/>
      <c r="BC7" s="230"/>
      <c r="BD7" s="230"/>
      <c r="BE7" s="230"/>
      <c r="BF7" s="255" t="s">
        <v>110</v>
      </c>
      <c r="BG7" s="255"/>
      <c r="BH7" s="255"/>
      <c r="BI7" s="255"/>
      <c r="BJ7" s="255"/>
      <c r="BK7" s="255"/>
    </row>
    <row r="8" spans="19:63" s="128" customFormat="1" ht="30" customHeight="1">
      <c r="S8" s="230" t="s">
        <v>88</v>
      </c>
      <c r="T8" s="230"/>
      <c r="U8" s="230"/>
      <c r="V8" s="230"/>
      <c r="W8" s="230"/>
      <c r="X8" s="230"/>
      <c r="Y8" s="230"/>
      <c r="Z8" s="230"/>
      <c r="AA8" s="230"/>
      <c r="AB8" s="233" t="s">
        <v>253</v>
      </c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X8" s="230" t="s">
        <v>92</v>
      </c>
      <c r="AY8" s="230"/>
      <c r="AZ8" s="230"/>
      <c r="BA8" s="230"/>
      <c r="BB8" s="230"/>
      <c r="BC8" s="230"/>
      <c r="BD8" s="230"/>
      <c r="BE8" s="230"/>
      <c r="BF8" s="256" t="s">
        <v>106</v>
      </c>
      <c r="BG8" s="256"/>
      <c r="BH8" s="256"/>
      <c r="BI8" s="256"/>
      <c r="BJ8" s="256"/>
      <c r="BK8" s="256"/>
    </row>
    <row r="9" spans="19:63" s="128" customFormat="1" ht="34.5" customHeight="1">
      <c r="S9" s="239" t="s">
        <v>144</v>
      </c>
      <c r="T9" s="230"/>
      <c r="U9" s="230"/>
      <c r="V9" s="230"/>
      <c r="W9" s="230"/>
      <c r="X9" s="230"/>
      <c r="Y9" s="230"/>
      <c r="Z9" s="230"/>
      <c r="AA9" s="23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40"/>
      <c r="AT9" s="240"/>
      <c r="AU9" s="240"/>
      <c r="AX9" s="230" t="s">
        <v>90</v>
      </c>
      <c r="AY9" s="230"/>
      <c r="AZ9" s="230"/>
      <c r="BA9" s="230"/>
      <c r="BB9" s="230"/>
      <c r="BC9" s="230"/>
      <c r="BD9" s="230"/>
      <c r="BE9" s="230"/>
      <c r="BF9" s="232" t="s">
        <v>107</v>
      </c>
      <c r="BG9" s="232"/>
      <c r="BH9" s="232"/>
      <c r="BI9" s="232"/>
      <c r="BJ9" s="232"/>
      <c r="BK9" s="232"/>
    </row>
    <row r="10" spans="19:63" s="128" customFormat="1" ht="30" customHeight="1">
      <c r="S10" s="230" t="s">
        <v>89</v>
      </c>
      <c r="T10" s="230"/>
      <c r="U10" s="230"/>
      <c r="V10" s="230"/>
      <c r="W10" s="230"/>
      <c r="X10" s="230"/>
      <c r="Y10" s="230"/>
      <c r="Z10" s="230"/>
      <c r="AA10" s="230"/>
      <c r="AB10" s="232" t="s">
        <v>164</v>
      </c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X10" s="230" t="s">
        <v>91</v>
      </c>
      <c r="AY10" s="230"/>
      <c r="AZ10" s="230"/>
      <c r="BA10" s="230"/>
      <c r="BB10" s="230"/>
      <c r="BC10" s="230"/>
      <c r="BD10" s="230"/>
      <c r="BE10" s="230"/>
      <c r="BF10" s="256" t="s">
        <v>108</v>
      </c>
      <c r="BG10" s="256"/>
      <c r="BH10" s="256"/>
      <c r="BI10" s="256"/>
      <c r="BJ10" s="256"/>
      <c r="BK10" s="256"/>
    </row>
    <row r="11" spans="19:63" s="128" customFormat="1" ht="30" customHeight="1">
      <c r="S11" s="230" t="s">
        <v>145</v>
      </c>
      <c r="T11" s="230"/>
      <c r="U11" s="230"/>
      <c r="V11" s="230"/>
      <c r="W11" s="230"/>
      <c r="X11" s="230"/>
      <c r="Y11" s="230"/>
      <c r="Z11" s="230"/>
      <c r="AA11" s="230"/>
      <c r="AB11" s="233" t="s">
        <v>254</v>
      </c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233"/>
      <c r="BK11" s="233"/>
    </row>
    <row r="12" spans="19:63" ht="30" customHeight="1">
      <c r="S12" s="129"/>
      <c r="T12" s="129"/>
      <c r="U12" s="129"/>
      <c r="V12" s="129"/>
      <c r="W12" s="129"/>
      <c r="X12" s="129"/>
      <c r="Y12" s="129"/>
      <c r="Z12" s="129"/>
      <c r="AA12" s="129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X12" s="130"/>
      <c r="AY12" s="130"/>
      <c r="AZ12" s="130"/>
      <c r="BA12" s="130"/>
      <c r="BB12" s="130"/>
      <c r="BC12" s="130"/>
      <c r="BD12" s="130"/>
      <c r="BE12" s="130"/>
      <c r="BF12" s="82"/>
      <c r="BG12" s="82"/>
      <c r="BH12" s="82"/>
      <c r="BI12" s="82"/>
      <c r="BJ12" s="82"/>
      <c r="BK12" s="82"/>
    </row>
    <row r="13" spans="19:63" ht="19.5" customHeight="1">
      <c r="S13" s="131"/>
      <c r="T13" s="131"/>
      <c r="U13" s="131"/>
      <c r="V13" s="131"/>
      <c r="W13" s="131"/>
      <c r="X13" s="131"/>
      <c r="Y13" s="131"/>
      <c r="Z13" s="131"/>
      <c r="AA13" s="131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X13" s="133"/>
      <c r="AY13" s="133"/>
      <c r="AZ13" s="133"/>
      <c r="BA13" s="133"/>
      <c r="BB13" s="133"/>
      <c r="BC13" s="133"/>
      <c r="BD13" s="133"/>
      <c r="BE13" s="133"/>
      <c r="BF13" s="134"/>
      <c r="BG13" s="134"/>
      <c r="BH13" s="134"/>
      <c r="BI13" s="134"/>
      <c r="BJ13" s="134"/>
      <c r="BK13" s="134"/>
    </row>
    <row r="14" spans="1:63" ht="30" customHeight="1">
      <c r="A14" s="231" t="s">
        <v>18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C14" s="243" t="s">
        <v>19</v>
      </c>
      <c r="BD14" s="243"/>
      <c r="BE14" s="243"/>
      <c r="BF14" s="243"/>
      <c r="BG14" s="243"/>
      <c r="BH14" s="243"/>
      <c r="BI14" s="243"/>
      <c r="BJ14" s="243"/>
      <c r="BK14" s="243"/>
    </row>
    <row r="15" ht="13.5" thickBot="1"/>
    <row r="16" spans="1:63" ht="24.75" customHeight="1">
      <c r="A16" s="237" t="s">
        <v>20</v>
      </c>
      <c r="B16" s="234" t="s">
        <v>21</v>
      </c>
      <c r="C16" s="235"/>
      <c r="D16" s="235"/>
      <c r="E16" s="236"/>
      <c r="F16" s="234" t="s">
        <v>22</v>
      </c>
      <c r="G16" s="235"/>
      <c r="H16" s="235"/>
      <c r="I16" s="235"/>
      <c r="J16" s="234" t="s">
        <v>23</v>
      </c>
      <c r="K16" s="235"/>
      <c r="L16" s="235"/>
      <c r="M16" s="235"/>
      <c r="N16" s="236"/>
      <c r="O16" s="234" t="s">
        <v>24</v>
      </c>
      <c r="P16" s="235"/>
      <c r="Q16" s="235"/>
      <c r="R16" s="236"/>
      <c r="S16" s="234" t="s">
        <v>25</v>
      </c>
      <c r="T16" s="235"/>
      <c r="U16" s="235"/>
      <c r="V16" s="235"/>
      <c r="W16" s="236"/>
      <c r="X16" s="234" t="s">
        <v>26</v>
      </c>
      <c r="Y16" s="235"/>
      <c r="Z16" s="235"/>
      <c r="AA16" s="236"/>
      <c r="AB16" s="234" t="s">
        <v>27</v>
      </c>
      <c r="AC16" s="235"/>
      <c r="AD16" s="235"/>
      <c r="AE16" s="236"/>
      <c r="AF16" s="234" t="s">
        <v>28</v>
      </c>
      <c r="AG16" s="235"/>
      <c r="AH16" s="235"/>
      <c r="AI16" s="235"/>
      <c r="AJ16" s="236"/>
      <c r="AK16" s="234" t="s">
        <v>29</v>
      </c>
      <c r="AL16" s="235"/>
      <c r="AM16" s="235"/>
      <c r="AN16" s="236"/>
      <c r="AO16" s="234" t="s">
        <v>30</v>
      </c>
      <c r="AP16" s="235"/>
      <c r="AQ16" s="235"/>
      <c r="AR16" s="235"/>
      <c r="AS16" s="236"/>
      <c r="AT16" s="234" t="s">
        <v>31</v>
      </c>
      <c r="AU16" s="235"/>
      <c r="AV16" s="235"/>
      <c r="AW16" s="236"/>
      <c r="AX16" s="234" t="s">
        <v>32</v>
      </c>
      <c r="AY16" s="235"/>
      <c r="AZ16" s="235"/>
      <c r="BA16" s="236"/>
      <c r="BB16" s="135"/>
      <c r="BC16" s="249" t="s">
        <v>20</v>
      </c>
      <c r="BD16" s="251" t="s">
        <v>33</v>
      </c>
      <c r="BE16" s="241" t="s">
        <v>79</v>
      </c>
      <c r="BF16" s="241" t="s">
        <v>80</v>
      </c>
      <c r="BG16" s="241" t="s">
        <v>81</v>
      </c>
      <c r="BH16" s="241" t="s">
        <v>82</v>
      </c>
      <c r="BI16" s="241" t="s">
        <v>83</v>
      </c>
      <c r="BJ16" s="241" t="s">
        <v>35</v>
      </c>
      <c r="BK16" s="257" t="s">
        <v>0</v>
      </c>
    </row>
    <row r="17" spans="1:63" ht="24.75" customHeight="1" thickBot="1">
      <c r="A17" s="238"/>
      <c r="B17" s="136">
        <v>1</v>
      </c>
      <c r="C17" s="137">
        <v>2</v>
      </c>
      <c r="D17" s="137">
        <v>3</v>
      </c>
      <c r="E17" s="138">
        <v>4</v>
      </c>
      <c r="F17" s="136">
        <v>5</v>
      </c>
      <c r="G17" s="137">
        <v>6</v>
      </c>
      <c r="H17" s="137">
        <v>7</v>
      </c>
      <c r="I17" s="137">
        <v>8</v>
      </c>
      <c r="J17" s="136">
        <v>9</v>
      </c>
      <c r="K17" s="137">
        <v>10</v>
      </c>
      <c r="L17" s="137">
        <v>11</v>
      </c>
      <c r="M17" s="137">
        <v>12</v>
      </c>
      <c r="N17" s="138">
        <v>13</v>
      </c>
      <c r="O17" s="136">
        <v>14</v>
      </c>
      <c r="P17" s="137">
        <v>15</v>
      </c>
      <c r="Q17" s="137">
        <v>16</v>
      </c>
      <c r="R17" s="138">
        <v>17</v>
      </c>
      <c r="S17" s="136">
        <v>18</v>
      </c>
      <c r="T17" s="137">
        <v>19</v>
      </c>
      <c r="U17" s="137">
        <v>20</v>
      </c>
      <c r="V17" s="137">
        <v>21</v>
      </c>
      <c r="W17" s="138">
        <v>22</v>
      </c>
      <c r="X17" s="136">
        <v>23</v>
      </c>
      <c r="Y17" s="137">
        <v>24</v>
      </c>
      <c r="Z17" s="137">
        <v>25</v>
      </c>
      <c r="AA17" s="138">
        <v>26</v>
      </c>
      <c r="AB17" s="136">
        <v>27</v>
      </c>
      <c r="AC17" s="137">
        <v>28</v>
      </c>
      <c r="AD17" s="137">
        <v>29</v>
      </c>
      <c r="AE17" s="138">
        <v>30</v>
      </c>
      <c r="AF17" s="136">
        <v>31</v>
      </c>
      <c r="AG17" s="137">
        <v>32</v>
      </c>
      <c r="AH17" s="137">
        <v>33</v>
      </c>
      <c r="AI17" s="137">
        <v>34</v>
      </c>
      <c r="AJ17" s="138">
        <v>35</v>
      </c>
      <c r="AK17" s="136">
        <v>36</v>
      </c>
      <c r="AL17" s="137">
        <v>37</v>
      </c>
      <c r="AM17" s="137">
        <v>38</v>
      </c>
      <c r="AN17" s="138">
        <v>39</v>
      </c>
      <c r="AO17" s="136">
        <v>40</v>
      </c>
      <c r="AP17" s="137">
        <v>41</v>
      </c>
      <c r="AQ17" s="137">
        <v>42</v>
      </c>
      <c r="AR17" s="137">
        <v>43</v>
      </c>
      <c r="AS17" s="138">
        <v>44</v>
      </c>
      <c r="AT17" s="136">
        <v>45</v>
      </c>
      <c r="AU17" s="137">
        <v>46</v>
      </c>
      <c r="AV17" s="137">
        <v>47</v>
      </c>
      <c r="AW17" s="138">
        <v>48</v>
      </c>
      <c r="AX17" s="136">
        <v>49</v>
      </c>
      <c r="AY17" s="137">
        <v>50</v>
      </c>
      <c r="AZ17" s="137">
        <v>51</v>
      </c>
      <c r="BA17" s="138">
        <v>52</v>
      </c>
      <c r="BB17" s="139"/>
      <c r="BC17" s="250"/>
      <c r="BD17" s="252"/>
      <c r="BE17" s="242"/>
      <c r="BF17" s="242"/>
      <c r="BG17" s="242"/>
      <c r="BH17" s="242"/>
      <c r="BI17" s="242"/>
      <c r="BJ17" s="242"/>
      <c r="BK17" s="258"/>
    </row>
    <row r="18" spans="1:63" ht="19.5" customHeight="1">
      <c r="A18" s="140" t="s">
        <v>36</v>
      </c>
      <c r="B18" s="43"/>
      <c r="C18" s="44"/>
      <c r="D18" s="44"/>
      <c r="E18" s="45"/>
      <c r="F18" s="43"/>
      <c r="G18" s="44"/>
      <c r="H18" s="44"/>
      <c r="I18" s="44"/>
      <c r="J18" s="43"/>
      <c r="K18" s="44"/>
      <c r="L18" s="44"/>
      <c r="M18" s="44"/>
      <c r="N18" s="45"/>
      <c r="O18" s="43"/>
      <c r="P18" s="44"/>
      <c r="Q18" s="141" t="s">
        <v>40</v>
      </c>
      <c r="R18" s="141" t="s">
        <v>40</v>
      </c>
      <c r="S18" s="141" t="s">
        <v>41</v>
      </c>
      <c r="T18" s="142" t="s">
        <v>41</v>
      </c>
      <c r="U18" s="142" t="s">
        <v>41</v>
      </c>
      <c r="V18" s="141" t="s">
        <v>41</v>
      </c>
      <c r="W18" s="142" t="s">
        <v>41</v>
      </c>
      <c r="X18" s="43" t="s">
        <v>41</v>
      </c>
      <c r="Y18" s="44" t="s">
        <v>41</v>
      </c>
      <c r="Z18" s="44"/>
      <c r="AA18" s="45"/>
      <c r="AB18" s="43"/>
      <c r="AC18" s="44"/>
      <c r="AD18" s="44"/>
      <c r="AE18" s="45"/>
      <c r="AF18" s="43"/>
      <c r="AG18" s="44"/>
      <c r="AH18" s="44"/>
      <c r="AI18" s="44"/>
      <c r="AJ18" s="45"/>
      <c r="AK18" s="43"/>
      <c r="AL18" s="44"/>
      <c r="AM18" s="44"/>
      <c r="AN18" s="45"/>
      <c r="AO18" s="43" t="s">
        <v>40</v>
      </c>
      <c r="AP18" s="141" t="s">
        <v>40</v>
      </c>
      <c r="AQ18" s="141" t="s">
        <v>40</v>
      </c>
      <c r="AR18" s="141" t="s">
        <v>41</v>
      </c>
      <c r="AS18" s="142" t="s">
        <v>41</v>
      </c>
      <c r="AT18" s="143" t="s">
        <v>41</v>
      </c>
      <c r="AU18" s="141" t="s">
        <v>41</v>
      </c>
      <c r="AV18" s="141" t="s">
        <v>41</v>
      </c>
      <c r="AW18" s="142" t="s">
        <v>41</v>
      </c>
      <c r="AX18" s="143" t="s">
        <v>41</v>
      </c>
      <c r="AY18" s="141" t="s">
        <v>41</v>
      </c>
      <c r="AZ18" s="141" t="s">
        <v>41</v>
      </c>
      <c r="BA18" s="142" t="s">
        <v>41</v>
      </c>
      <c r="BB18" s="144"/>
      <c r="BC18" s="23" t="s">
        <v>36</v>
      </c>
      <c r="BD18" s="24">
        <f>COUNTBLANK(B18:BA18)</f>
        <v>30</v>
      </c>
      <c r="BE18" s="25">
        <f>COUNTIF(B18:BA18,"С")</f>
        <v>5</v>
      </c>
      <c r="BF18" s="25">
        <f>COUNTIF(B18:BA18,"А")</f>
        <v>0</v>
      </c>
      <c r="BG18" s="25">
        <f>COUNTIF(B18:BA18,"Н")</f>
        <v>0</v>
      </c>
      <c r="BH18" s="25">
        <f>COUNTIF(B18:BA18,"П")</f>
        <v>0</v>
      </c>
      <c r="BI18" s="25">
        <f>COUNTIF(B18:BA18,"Д")</f>
        <v>0</v>
      </c>
      <c r="BJ18" s="25">
        <f>COUNTIF(B18:BA18,"К")</f>
        <v>17</v>
      </c>
      <c r="BK18" s="26">
        <f>SUM(BD18:BJ18)</f>
        <v>52</v>
      </c>
    </row>
    <row r="19" spans="1:63" ht="19.5" customHeight="1">
      <c r="A19" s="145" t="s">
        <v>37</v>
      </c>
      <c r="B19" s="46"/>
      <c r="C19" s="47"/>
      <c r="D19" s="47"/>
      <c r="E19" s="48"/>
      <c r="F19" s="46"/>
      <c r="G19" s="47"/>
      <c r="H19" s="47"/>
      <c r="I19" s="47"/>
      <c r="J19" s="46"/>
      <c r="K19" s="47"/>
      <c r="L19" s="47"/>
      <c r="M19" s="47"/>
      <c r="N19" s="48"/>
      <c r="O19" s="46"/>
      <c r="P19" s="47"/>
      <c r="Q19" s="146" t="s">
        <v>40</v>
      </c>
      <c r="R19" s="146" t="s">
        <v>40</v>
      </c>
      <c r="S19" s="146" t="s">
        <v>41</v>
      </c>
      <c r="T19" s="147" t="s">
        <v>41</v>
      </c>
      <c r="U19" s="147" t="s">
        <v>41</v>
      </c>
      <c r="V19" s="146" t="s">
        <v>41</v>
      </c>
      <c r="W19" s="147" t="s">
        <v>41</v>
      </c>
      <c r="X19" s="46" t="s">
        <v>42</v>
      </c>
      <c r="Y19" s="47" t="s">
        <v>42</v>
      </c>
      <c r="Z19" s="47" t="s">
        <v>42</v>
      </c>
      <c r="AA19" s="48" t="s">
        <v>42</v>
      </c>
      <c r="AB19" s="46"/>
      <c r="AC19" s="47"/>
      <c r="AD19" s="47"/>
      <c r="AE19" s="48"/>
      <c r="AF19" s="46"/>
      <c r="AG19" s="47"/>
      <c r="AH19" s="47"/>
      <c r="AI19" s="47"/>
      <c r="AJ19" s="48"/>
      <c r="AK19" s="46"/>
      <c r="AL19" s="47"/>
      <c r="AM19" s="47"/>
      <c r="AN19" s="48"/>
      <c r="AO19" s="46" t="s">
        <v>40</v>
      </c>
      <c r="AP19" s="146" t="s">
        <v>40</v>
      </c>
      <c r="AQ19" s="146" t="s">
        <v>40</v>
      </c>
      <c r="AR19" s="146" t="s">
        <v>41</v>
      </c>
      <c r="AS19" s="147" t="s">
        <v>41</v>
      </c>
      <c r="AT19" s="148" t="s">
        <v>41</v>
      </c>
      <c r="AU19" s="146" t="s">
        <v>41</v>
      </c>
      <c r="AV19" s="146" t="s">
        <v>41</v>
      </c>
      <c r="AW19" s="147" t="s">
        <v>41</v>
      </c>
      <c r="AX19" s="148" t="s">
        <v>41</v>
      </c>
      <c r="AY19" s="146" t="s">
        <v>41</v>
      </c>
      <c r="AZ19" s="146" t="s">
        <v>41</v>
      </c>
      <c r="BA19" s="147" t="s">
        <v>41</v>
      </c>
      <c r="BB19" s="144"/>
      <c r="BC19" s="27" t="s">
        <v>37</v>
      </c>
      <c r="BD19" s="29">
        <f>COUNTBLANK(B19:BA19)</f>
        <v>28</v>
      </c>
      <c r="BE19" s="30">
        <f>COUNTIF(B19:BA19,"С")</f>
        <v>5</v>
      </c>
      <c r="BF19" s="30">
        <f>COUNTIF(B19:BA19,"А")</f>
        <v>0</v>
      </c>
      <c r="BG19" s="30">
        <f>COUNTIF(B19:BA19,"Н")</f>
        <v>4</v>
      </c>
      <c r="BH19" s="30">
        <f>COUNTIF(B19:BA19,"П")</f>
        <v>0</v>
      </c>
      <c r="BI19" s="30">
        <f>COUNTIF(B19:BA19,"Д")</f>
        <v>0</v>
      </c>
      <c r="BJ19" s="30">
        <f>COUNTIF(B19:BA19,"К")</f>
        <v>15</v>
      </c>
      <c r="BK19" s="31">
        <f>SUM(BD19:BJ19)</f>
        <v>52</v>
      </c>
    </row>
    <row r="20" spans="1:63" ht="19.5" customHeight="1">
      <c r="A20" s="145" t="s">
        <v>38</v>
      </c>
      <c r="B20" s="46"/>
      <c r="C20" s="47"/>
      <c r="D20" s="47"/>
      <c r="E20" s="48"/>
      <c r="F20" s="46"/>
      <c r="G20" s="47"/>
      <c r="H20" s="47"/>
      <c r="I20" s="47"/>
      <c r="J20" s="46"/>
      <c r="K20" s="47"/>
      <c r="L20" s="47"/>
      <c r="M20" s="47"/>
      <c r="N20" s="48"/>
      <c r="O20" s="46"/>
      <c r="P20" s="47"/>
      <c r="Q20" s="146" t="s">
        <v>40</v>
      </c>
      <c r="R20" s="146" t="s">
        <v>41</v>
      </c>
      <c r="S20" s="146" t="s">
        <v>41</v>
      </c>
      <c r="T20" s="147" t="s">
        <v>41</v>
      </c>
      <c r="U20" s="147" t="s">
        <v>41</v>
      </c>
      <c r="V20" s="146" t="s">
        <v>41</v>
      </c>
      <c r="W20" s="147" t="s">
        <v>41</v>
      </c>
      <c r="X20" s="46" t="s">
        <v>41</v>
      </c>
      <c r="Y20" s="47" t="s">
        <v>41</v>
      </c>
      <c r="Z20" s="47" t="s">
        <v>41</v>
      </c>
      <c r="AA20" s="48" t="s">
        <v>41</v>
      </c>
      <c r="AB20" s="46" t="s">
        <v>41</v>
      </c>
      <c r="AC20" s="47" t="s">
        <v>43</v>
      </c>
      <c r="AD20" s="47" t="s">
        <v>43</v>
      </c>
      <c r="AE20" s="48" t="s">
        <v>43</v>
      </c>
      <c r="AF20" s="46" t="s">
        <v>43</v>
      </c>
      <c r="AG20" s="47" t="s">
        <v>43</v>
      </c>
      <c r="AH20" s="47" t="s">
        <v>43</v>
      </c>
      <c r="AI20" s="47"/>
      <c r="AJ20" s="48"/>
      <c r="AK20" s="46"/>
      <c r="AL20" s="47"/>
      <c r="AM20" s="47"/>
      <c r="AN20" s="48"/>
      <c r="AO20" s="46"/>
      <c r="AP20" s="146"/>
      <c r="AQ20" s="146"/>
      <c r="AR20" s="146" t="s">
        <v>40</v>
      </c>
      <c r="AS20" s="147" t="s">
        <v>41</v>
      </c>
      <c r="AT20" s="148" t="s">
        <v>41</v>
      </c>
      <c r="AU20" s="146" t="s">
        <v>41</v>
      </c>
      <c r="AV20" s="146" t="s">
        <v>41</v>
      </c>
      <c r="AW20" s="147" t="s">
        <v>41</v>
      </c>
      <c r="AX20" s="148" t="s">
        <v>41</v>
      </c>
      <c r="AY20" s="146" t="s">
        <v>41</v>
      </c>
      <c r="AZ20" s="146" t="s">
        <v>41</v>
      </c>
      <c r="BA20" s="147" t="s">
        <v>41</v>
      </c>
      <c r="BB20" s="144"/>
      <c r="BC20" s="27" t="s">
        <v>38</v>
      </c>
      <c r="BD20" s="29">
        <f>COUNTBLANK(B20:BA20)</f>
        <v>24</v>
      </c>
      <c r="BE20" s="30">
        <f>COUNTIF(B20:BA20,"С")</f>
        <v>2</v>
      </c>
      <c r="BF20" s="30">
        <f>COUNTIF(B20:BA20,"А")</f>
        <v>0</v>
      </c>
      <c r="BG20" s="30">
        <f>COUNTIF(B20:BA20,"Н")</f>
        <v>0</v>
      </c>
      <c r="BH20" s="30">
        <f>COUNTIF(B20:BA20,"П")</f>
        <v>6</v>
      </c>
      <c r="BI20" s="30">
        <f>COUNTIF(B20:BA20,"Д")</f>
        <v>0</v>
      </c>
      <c r="BJ20" s="30">
        <f>COUNTIF(B20:BA20,"К")</f>
        <v>20</v>
      </c>
      <c r="BK20" s="31">
        <f>SUM(BD20:BJ20)</f>
        <v>52</v>
      </c>
    </row>
    <row r="21" spans="1:63" ht="19.5" customHeight="1" thickBot="1">
      <c r="A21" s="149" t="s">
        <v>39</v>
      </c>
      <c r="B21" s="49"/>
      <c r="C21" s="50"/>
      <c r="D21" s="50"/>
      <c r="E21" s="51"/>
      <c r="F21" s="49"/>
      <c r="G21" s="50"/>
      <c r="H21" s="50"/>
      <c r="I21" s="50"/>
      <c r="J21" s="49"/>
      <c r="K21" s="50"/>
      <c r="L21" s="50"/>
      <c r="M21" s="50"/>
      <c r="N21" s="51"/>
      <c r="O21" s="49"/>
      <c r="P21" s="50"/>
      <c r="Q21" s="150" t="s">
        <v>40</v>
      </c>
      <c r="R21" s="150" t="s">
        <v>40</v>
      </c>
      <c r="S21" s="150" t="s">
        <v>41</v>
      </c>
      <c r="T21" s="151" t="s">
        <v>41</v>
      </c>
      <c r="U21" s="151" t="s">
        <v>41</v>
      </c>
      <c r="V21" s="150" t="s">
        <v>41</v>
      </c>
      <c r="W21" s="151" t="s">
        <v>41</v>
      </c>
      <c r="X21" s="49" t="s">
        <v>43</v>
      </c>
      <c r="Y21" s="50" t="s">
        <v>43</v>
      </c>
      <c r="Z21" s="50" t="s">
        <v>43</v>
      </c>
      <c r="AA21" s="51" t="s">
        <v>43</v>
      </c>
      <c r="AB21" s="49" t="s">
        <v>43</v>
      </c>
      <c r="AC21" s="52" t="s">
        <v>43</v>
      </c>
      <c r="AD21" s="52"/>
      <c r="AE21" s="53"/>
      <c r="AF21" s="54"/>
      <c r="AG21" s="52"/>
      <c r="AH21" s="52"/>
      <c r="AI21" s="52"/>
      <c r="AJ21" s="53"/>
      <c r="AK21" s="54"/>
      <c r="AL21" s="52"/>
      <c r="AM21" s="52"/>
      <c r="AN21" s="152" t="s">
        <v>40</v>
      </c>
      <c r="AO21" s="153" t="s">
        <v>40</v>
      </c>
      <c r="AP21" s="150" t="s">
        <v>44</v>
      </c>
      <c r="AQ21" s="150" t="s">
        <v>44</v>
      </c>
      <c r="AR21" s="150"/>
      <c r="AS21" s="151"/>
      <c r="AT21" s="153"/>
      <c r="AU21" s="150"/>
      <c r="AV21" s="150"/>
      <c r="AW21" s="151"/>
      <c r="AX21" s="153"/>
      <c r="AY21" s="150"/>
      <c r="AZ21" s="150"/>
      <c r="BA21" s="151"/>
      <c r="BB21" s="144"/>
      <c r="BC21" s="32" t="s">
        <v>39</v>
      </c>
      <c r="BD21" s="33">
        <f>COUNTBLANK(B21:AQ21)</f>
        <v>25</v>
      </c>
      <c r="BE21" s="34">
        <f>COUNTIF(B21:BA21,"С")</f>
        <v>4</v>
      </c>
      <c r="BF21" s="34">
        <f>COUNTIF(B21:BA21,"А")</f>
        <v>2</v>
      </c>
      <c r="BG21" s="34">
        <f>COUNTIF(B21:BA21,"Н")</f>
        <v>0</v>
      </c>
      <c r="BH21" s="34">
        <f>COUNTIF(B21:BA21,"П")</f>
        <v>6</v>
      </c>
      <c r="BI21" s="34">
        <f>COUNTIF(B21:BA21,"Д")</f>
        <v>0</v>
      </c>
      <c r="BJ21" s="34">
        <f>COUNTIF(B21:BA21,"К")</f>
        <v>5</v>
      </c>
      <c r="BK21" s="35">
        <f>SUM(BD21:BJ21)</f>
        <v>42</v>
      </c>
    </row>
    <row r="22" spans="55:63" ht="16.5" thickBot="1">
      <c r="BC22" s="36" t="s">
        <v>84</v>
      </c>
      <c r="BD22" s="33">
        <f>SUM(BD18:BD21)</f>
        <v>107</v>
      </c>
      <c r="BE22" s="33">
        <f aca="true" t="shared" si="0" ref="BE22:BK22">SUM(BE18:BE21)</f>
        <v>16</v>
      </c>
      <c r="BF22" s="33">
        <f t="shared" si="0"/>
        <v>2</v>
      </c>
      <c r="BG22" s="33">
        <f t="shared" si="0"/>
        <v>4</v>
      </c>
      <c r="BH22" s="33">
        <f t="shared" si="0"/>
        <v>12</v>
      </c>
      <c r="BI22" s="33">
        <f t="shared" si="0"/>
        <v>0</v>
      </c>
      <c r="BJ22" s="33">
        <f t="shared" si="0"/>
        <v>57</v>
      </c>
      <c r="BK22" s="123">
        <f t="shared" si="0"/>
        <v>198</v>
      </c>
    </row>
    <row r="24" spans="1:63" s="155" customFormat="1" ht="18.75" customHeight="1">
      <c r="A24" s="37" t="s">
        <v>46</v>
      </c>
      <c r="B24" s="38"/>
      <c r="C24" s="38"/>
      <c r="D24" s="38"/>
      <c r="E24" s="39"/>
      <c r="F24" s="253" t="s">
        <v>47</v>
      </c>
      <c r="G24" s="253"/>
      <c r="H24" s="253"/>
      <c r="I24" s="253"/>
      <c r="J24" s="38"/>
      <c r="K24" s="41" t="s">
        <v>40</v>
      </c>
      <c r="L24" s="253" t="s">
        <v>75</v>
      </c>
      <c r="M24" s="253"/>
      <c r="N24" s="253"/>
      <c r="O24" s="253"/>
      <c r="P24" s="253"/>
      <c r="Q24" s="38"/>
      <c r="R24" s="28" t="s">
        <v>42</v>
      </c>
      <c r="S24" s="253" t="s">
        <v>48</v>
      </c>
      <c r="T24" s="253"/>
      <c r="U24" s="253"/>
      <c r="V24" s="253"/>
      <c r="W24" s="253"/>
      <c r="X24" s="38"/>
      <c r="Y24" s="28" t="s">
        <v>43</v>
      </c>
      <c r="Z24" s="253" t="s">
        <v>49</v>
      </c>
      <c r="AA24" s="253"/>
      <c r="AB24" s="253"/>
      <c r="AC24" s="253"/>
      <c r="AD24" s="253"/>
      <c r="AE24" s="38"/>
      <c r="AF24" s="28" t="s">
        <v>44</v>
      </c>
      <c r="AG24" s="254" t="s">
        <v>34</v>
      </c>
      <c r="AH24" s="254"/>
      <c r="AI24" s="254"/>
      <c r="AJ24" s="254"/>
      <c r="AK24" s="254"/>
      <c r="AL24" s="254"/>
      <c r="AM24" s="40"/>
      <c r="AN24" s="28" t="s">
        <v>74</v>
      </c>
      <c r="AO24" s="254" t="s">
        <v>94</v>
      </c>
      <c r="AP24" s="254"/>
      <c r="AQ24" s="254"/>
      <c r="AR24" s="254"/>
      <c r="AS24" s="254"/>
      <c r="AT24" s="254"/>
      <c r="AU24" s="22"/>
      <c r="AV24" s="28" t="s">
        <v>41</v>
      </c>
      <c r="AW24" s="254" t="s">
        <v>35</v>
      </c>
      <c r="AX24" s="254"/>
      <c r="AY24" s="254"/>
      <c r="AZ24" s="254"/>
      <c r="BA24" s="254"/>
      <c r="BB24" s="130"/>
      <c r="BC24" s="154"/>
      <c r="BD24" s="154"/>
      <c r="BE24" s="154"/>
      <c r="BF24" s="154"/>
      <c r="BG24" s="154"/>
      <c r="BH24" s="154"/>
      <c r="BI24" s="154"/>
      <c r="BJ24" s="154"/>
      <c r="BK24" s="154"/>
    </row>
    <row r="25" spans="1:63" s="157" customFormat="1" ht="20.25">
      <c r="A25" s="42"/>
      <c r="B25" s="42"/>
      <c r="C25" s="42"/>
      <c r="D25" s="42"/>
      <c r="E25" s="42"/>
      <c r="F25" s="253"/>
      <c r="G25" s="253"/>
      <c r="H25" s="253"/>
      <c r="I25" s="253"/>
      <c r="J25" s="42"/>
      <c r="K25" s="42"/>
      <c r="L25" s="253"/>
      <c r="M25" s="253"/>
      <c r="N25" s="253"/>
      <c r="O25" s="253"/>
      <c r="P25" s="253"/>
      <c r="Q25" s="42"/>
      <c r="R25" s="42"/>
      <c r="S25" s="253"/>
      <c r="T25" s="253"/>
      <c r="U25" s="253"/>
      <c r="V25" s="253"/>
      <c r="W25" s="253"/>
      <c r="X25" s="42"/>
      <c r="Y25" s="42"/>
      <c r="Z25" s="253"/>
      <c r="AA25" s="253"/>
      <c r="AB25" s="253"/>
      <c r="AC25" s="253"/>
      <c r="AD25" s="253"/>
      <c r="AE25" s="42"/>
      <c r="AF25" s="42"/>
      <c r="AG25" s="254"/>
      <c r="AH25" s="254"/>
      <c r="AI25" s="254"/>
      <c r="AJ25" s="254"/>
      <c r="AK25" s="254"/>
      <c r="AL25" s="254"/>
      <c r="AM25" s="40"/>
      <c r="AN25" s="42"/>
      <c r="AO25" s="254"/>
      <c r="AP25" s="254"/>
      <c r="AQ25" s="254"/>
      <c r="AR25" s="254"/>
      <c r="AS25" s="254"/>
      <c r="AT25" s="254"/>
      <c r="AU25" s="42"/>
      <c r="AV25" s="42"/>
      <c r="AW25" s="254"/>
      <c r="AX25" s="254"/>
      <c r="AY25" s="254"/>
      <c r="AZ25" s="254"/>
      <c r="BA25" s="254"/>
      <c r="BB25" s="130"/>
      <c r="BC25" s="156"/>
      <c r="BD25" s="156"/>
      <c r="BE25" s="156"/>
      <c r="BF25" s="156"/>
      <c r="BG25" s="156"/>
      <c r="BH25" s="156"/>
      <c r="BI25" s="156"/>
      <c r="BJ25" s="156"/>
      <c r="BK25" s="156"/>
    </row>
  </sheetData>
  <sheetProtection password="CF68" sheet="1" deleteRows="0"/>
  <mergeCells count="53">
    <mergeCell ref="AW24:BA25"/>
    <mergeCell ref="AX10:BE10"/>
    <mergeCell ref="BF7:BK7"/>
    <mergeCell ref="BF8:BK8"/>
    <mergeCell ref="BF9:BK9"/>
    <mergeCell ref="BF10:BK10"/>
    <mergeCell ref="BH16:BH17"/>
    <mergeCell ref="BI16:BI17"/>
    <mergeCell ref="BJ16:BJ17"/>
    <mergeCell ref="BK16:BK17"/>
    <mergeCell ref="F24:I25"/>
    <mergeCell ref="L24:P25"/>
    <mergeCell ref="S24:W25"/>
    <mergeCell ref="Z24:AD25"/>
    <mergeCell ref="AG24:AL25"/>
    <mergeCell ref="AO24:AT25"/>
    <mergeCell ref="A4:BK4"/>
    <mergeCell ref="A5:BK5"/>
    <mergeCell ref="A2:BK2"/>
    <mergeCell ref="A3:BK3"/>
    <mergeCell ref="AX16:BA16"/>
    <mergeCell ref="S7:AA7"/>
    <mergeCell ref="S8:AA8"/>
    <mergeCell ref="BC16:BC17"/>
    <mergeCell ref="BD16:BD17"/>
    <mergeCell ref="BE16:BE17"/>
    <mergeCell ref="BF16:BF17"/>
    <mergeCell ref="BG16:BG17"/>
    <mergeCell ref="AT16:AW16"/>
    <mergeCell ref="S10:AA10"/>
    <mergeCell ref="F16:I16"/>
    <mergeCell ref="J16:N16"/>
    <mergeCell ref="O16:R16"/>
    <mergeCell ref="S16:W16"/>
    <mergeCell ref="X16:AA16"/>
    <mergeCell ref="BC14:BK14"/>
    <mergeCell ref="B16:E16"/>
    <mergeCell ref="A16:A17"/>
    <mergeCell ref="S9:AA9"/>
    <mergeCell ref="AB9:AU9"/>
    <mergeCell ref="AB8:AU8"/>
    <mergeCell ref="AB7:AU7"/>
    <mergeCell ref="AK16:AN16"/>
    <mergeCell ref="AB16:AE16"/>
    <mergeCell ref="AF16:AJ16"/>
    <mergeCell ref="AO16:AS16"/>
    <mergeCell ref="AX7:BE7"/>
    <mergeCell ref="AX8:BE8"/>
    <mergeCell ref="AX9:BE9"/>
    <mergeCell ref="A14:BA14"/>
    <mergeCell ref="S11:AA11"/>
    <mergeCell ref="AB10:AU10"/>
    <mergeCell ref="AB11:BK1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Z80"/>
  <sheetViews>
    <sheetView zoomScale="60" zoomScaleNormal="60" zoomScaleSheetLayoutView="85" zoomScalePageLayoutView="0" workbookViewId="0" topLeftCell="B55">
      <selection activeCell="O68" sqref="O68"/>
    </sheetView>
  </sheetViews>
  <sheetFormatPr defaultColWidth="9.00390625" defaultRowHeight="12.75"/>
  <cols>
    <col min="1" max="1" width="12.75390625" style="158" customWidth="1"/>
    <col min="2" max="2" width="80.75390625" style="158" customWidth="1"/>
    <col min="3" max="8" width="2.25390625" style="158" customWidth="1"/>
    <col min="9" max="9" width="4.75390625" style="158" customWidth="1"/>
    <col min="10" max="10" width="7.00390625" style="182" customWidth="1"/>
    <col min="11" max="11" width="6.75390625" style="158" customWidth="1"/>
    <col min="12" max="12" width="7.875" style="182" customWidth="1"/>
    <col min="13" max="13" width="6.75390625" style="182" customWidth="1"/>
    <col min="14" max="14" width="7.875" style="182" customWidth="1"/>
    <col min="15" max="15" width="6.75390625" style="182" customWidth="1"/>
    <col min="16" max="16" width="8.125" style="182" customWidth="1"/>
    <col min="17" max="23" width="6.25390625" style="170" customWidth="1"/>
    <col min="24" max="24" width="6.25390625" style="158" customWidth="1"/>
    <col min="25" max="16384" width="9.125" style="158" customWidth="1"/>
  </cols>
  <sheetData>
    <row r="1" spans="1:24" ht="30" customHeight="1" thickBot="1">
      <c r="A1" s="267" t="s">
        <v>143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9"/>
    </row>
    <row r="2" spans="1:24" ht="15.75" customHeight="1">
      <c r="A2" s="346" t="s">
        <v>111</v>
      </c>
      <c r="B2" s="270" t="s">
        <v>112</v>
      </c>
      <c r="C2" s="275" t="s">
        <v>113</v>
      </c>
      <c r="D2" s="276"/>
      <c r="E2" s="276"/>
      <c r="F2" s="276"/>
      <c r="G2" s="276"/>
      <c r="H2" s="276"/>
      <c r="I2" s="277"/>
      <c r="J2" s="291" t="s">
        <v>5</v>
      </c>
      <c r="K2" s="292"/>
      <c r="L2" s="292"/>
      <c r="M2" s="292"/>
      <c r="N2" s="292"/>
      <c r="O2" s="292"/>
      <c r="P2" s="293"/>
      <c r="Q2" s="291" t="s">
        <v>7</v>
      </c>
      <c r="R2" s="292"/>
      <c r="S2" s="292"/>
      <c r="T2" s="292"/>
      <c r="U2" s="292"/>
      <c r="V2" s="292"/>
      <c r="W2" s="292"/>
      <c r="X2" s="293"/>
    </row>
    <row r="3" spans="1:24" ht="15.75" customHeight="1">
      <c r="A3" s="347"/>
      <c r="B3" s="271"/>
      <c r="C3" s="278"/>
      <c r="D3" s="279"/>
      <c r="E3" s="279"/>
      <c r="F3" s="279"/>
      <c r="G3" s="279"/>
      <c r="H3" s="279"/>
      <c r="I3" s="280"/>
      <c r="J3" s="307" t="s">
        <v>13</v>
      </c>
      <c r="K3" s="259" t="s">
        <v>14</v>
      </c>
      <c r="L3" s="264" t="s">
        <v>76</v>
      </c>
      <c r="M3" s="301" t="s">
        <v>6</v>
      </c>
      <c r="N3" s="302"/>
      <c r="O3" s="303"/>
      <c r="P3" s="309" t="s">
        <v>78</v>
      </c>
      <c r="Q3" s="300" t="s">
        <v>8</v>
      </c>
      <c r="R3" s="261"/>
      <c r="S3" s="261" t="s">
        <v>9</v>
      </c>
      <c r="T3" s="261"/>
      <c r="U3" s="261" t="s">
        <v>10</v>
      </c>
      <c r="V3" s="261"/>
      <c r="W3" s="261" t="s">
        <v>11</v>
      </c>
      <c r="X3" s="352"/>
    </row>
    <row r="4" spans="1:24" ht="15.75" customHeight="1">
      <c r="A4" s="347"/>
      <c r="B4" s="271"/>
      <c r="C4" s="287" t="s">
        <v>1</v>
      </c>
      <c r="D4" s="288"/>
      <c r="E4" s="288"/>
      <c r="F4" s="288" t="s">
        <v>2</v>
      </c>
      <c r="G4" s="288"/>
      <c r="H4" s="288"/>
      <c r="I4" s="273" t="s">
        <v>3</v>
      </c>
      <c r="J4" s="307"/>
      <c r="K4" s="259"/>
      <c r="L4" s="265"/>
      <c r="M4" s="262" t="s">
        <v>4</v>
      </c>
      <c r="N4" s="281" t="s">
        <v>12</v>
      </c>
      <c r="O4" s="262" t="s">
        <v>77</v>
      </c>
      <c r="P4" s="310"/>
      <c r="Q4" s="104">
        <v>1</v>
      </c>
      <c r="R4" s="105">
        <v>2</v>
      </c>
      <c r="S4" s="105">
        <v>3</v>
      </c>
      <c r="T4" s="105">
        <v>4</v>
      </c>
      <c r="U4" s="105">
        <v>5</v>
      </c>
      <c r="V4" s="105">
        <v>6</v>
      </c>
      <c r="W4" s="105">
        <v>7</v>
      </c>
      <c r="X4" s="106">
        <v>8</v>
      </c>
    </row>
    <row r="5" spans="1:24" ht="14.25" customHeight="1">
      <c r="A5" s="347"/>
      <c r="B5" s="271"/>
      <c r="C5" s="287"/>
      <c r="D5" s="288"/>
      <c r="E5" s="288"/>
      <c r="F5" s="288"/>
      <c r="G5" s="288"/>
      <c r="H5" s="288"/>
      <c r="I5" s="273"/>
      <c r="J5" s="307"/>
      <c r="K5" s="259"/>
      <c r="L5" s="265"/>
      <c r="M5" s="262"/>
      <c r="N5" s="281"/>
      <c r="O5" s="262"/>
      <c r="P5" s="310"/>
      <c r="Q5" s="349" t="s">
        <v>114</v>
      </c>
      <c r="R5" s="350"/>
      <c r="S5" s="350"/>
      <c r="T5" s="350"/>
      <c r="U5" s="350"/>
      <c r="V5" s="350"/>
      <c r="W5" s="350"/>
      <c r="X5" s="351"/>
    </row>
    <row r="6" spans="1:24" ht="14.25" customHeight="1">
      <c r="A6" s="347"/>
      <c r="B6" s="271"/>
      <c r="C6" s="287"/>
      <c r="D6" s="288"/>
      <c r="E6" s="288"/>
      <c r="F6" s="288"/>
      <c r="G6" s="288"/>
      <c r="H6" s="288"/>
      <c r="I6" s="273"/>
      <c r="J6" s="307"/>
      <c r="K6" s="259"/>
      <c r="L6" s="265"/>
      <c r="M6" s="262"/>
      <c r="N6" s="281"/>
      <c r="O6" s="262"/>
      <c r="P6" s="310"/>
      <c r="Q6" s="183">
        <v>18</v>
      </c>
      <c r="R6" s="184">
        <v>18</v>
      </c>
      <c r="S6" s="184">
        <v>15</v>
      </c>
      <c r="T6" s="184">
        <v>18</v>
      </c>
      <c r="U6" s="184">
        <v>15</v>
      </c>
      <c r="V6" s="184">
        <v>18</v>
      </c>
      <c r="W6" s="184">
        <v>15</v>
      </c>
      <c r="X6" s="185">
        <v>16</v>
      </c>
    </row>
    <row r="7" spans="1:24" ht="52.5" customHeight="1" thickBot="1">
      <c r="A7" s="348"/>
      <c r="B7" s="272"/>
      <c r="C7" s="289"/>
      <c r="D7" s="290"/>
      <c r="E7" s="290"/>
      <c r="F7" s="290"/>
      <c r="G7" s="290"/>
      <c r="H7" s="290"/>
      <c r="I7" s="274"/>
      <c r="J7" s="308"/>
      <c r="K7" s="260"/>
      <c r="L7" s="266"/>
      <c r="M7" s="263"/>
      <c r="N7" s="282"/>
      <c r="O7" s="263"/>
      <c r="P7" s="311"/>
      <c r="Q7" s="320" t="s">
        <v>15</v>
      </c>
      <c r="R7" s="321"/>
      <c r="S7" s="321"/>
      <c r="T7" s="321"/>
      <c r="U7" s="321"/>
      <c r="V7" s="321"/>
      <c r="W7" s="321"/>
      <c r="X7" s="322"/>
    </row>
    <row r="8" spans="1:24" ht="19.5" customHeight="1" thickBot="1">
      <c r="A8" s="107">
        <v>1</v>
      </c>
      <c r="B8" s="108">
        <v>2</v>
      </c>
      <c r="C8" s="283">
        <v>3</v>
      </c>
      <c r="D8" s="284"/>
      <c r="E8" s="285"/>
      <c r="F8" s="286">
        <v>4</v>
      </c>
      <c r="G8" s="284"/>
      <c r="H8" s="285"/>
      <c r="I8" s="110">
        <v>5</v>
      </c>
      <c r="J8" s="111">
        <v>6</v>
      </c>
      <c r="K8" s="112">
        <v>7</v>
      </c>
      <c r="L8" s="113">
        <v>8</v>
      </c>
      <c r="M8" s="113">
        <v>9</v>
      </c>
      <c r="N8" s="113">
        <v>10</v>
      </c>
      <c r="O8" s="113">
        <v>11</v>
      </c>
      <c r="P8" s="114">
        <v>12</v>
      </c>
      <c r="Q8" s="109">
        <v>13</v>
      </c>
      <c r="R8" s="112">
        <v>14</v>
      </c>
      <c r="S8" s="112">
        <v>15</v>
      </c>
      <c r="T8" s="112">
        <v>16</v>
      </c>
      <c r="U8" s="112">
        <v>17</v>
      </c>
      <c r="V8" s="112">
        <v>18</v>
      </c>
      <c r="W8" s="112">
        <v>19</v>
      </c>
      <c r="X8" s="110">
        <v>20</v>
      </c>
    </row>
    <row r="9" spans="1:24" ht="34.5" customHeight="1" thickBot="1">
      <c r="A9" s="343" t="s">
        <v>115</v>
      </c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5"/>
    </row>
    <row r="10" spans="1:24" s="159" customFormat="1" ht="34.5" customHeight="1" thickBot="1">
      <c r="A10" s="304" t="s">
        <v>130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6"/>
    </row>
    <row r="11" spans="1:26" s="164" customFormat="1" ht="24.75" customHeight="1">
      <c r="A11" s="101" t="s">
        <v>146</v>
      </c>
      <c r="B11" s="11" t="s">
        <v>165</v>
      </c>
      <c r="C11" s="160"/>
      <c r="D11" s="160"/>
      <c r="E11" s="161"/>
      <c r="F11" s="162"/>
      <c r="G11" s="160">
        <v>3</v>
      </c>
      <c r="H11" s="161"/>
      <c r="I11" s="12"/>
      <c r="J11" s="94">
        <f aca="true" t="shared" si="0" ref="J11:J16">K11*30</f>
        <v>90</v>
      </c>
      <c r="K11" s="95">
        <f aca="true" t="shared" si="1" ref="K11:K16">SUM(Q11:X11)</f>
        <v>3</v>
      </c>
      <c r="L11" s="95">
        <v>16</v>
      </c>
      <c r="M11" s="97">
        <v>6</v>
      </c>
      <c r="N11" s="97">
        <v>10</v>
      </c>
      <c r="O11" s="97"/>
      <c r="P11" s="96">
        <v>74</v>
      </c>
      <c r="Q11" s="117"/>
      <c r="R11" s="118"/>
      <c r="S11" s="118">
        <v>3</v>
      </c>
      <c r="T11" s="118"/>
      <c r="U11" s="118"/>
      <c r="V11" s="118"/>
      <c r="W11" s="118"/>
      <c r="X11" s="119"/>
      <c r="Y11" s="163"/>
      <c r="Z11" s="163"/>
    </row>
    <row r="12" spans="1:24" s="163" customFormat="1" ht="24.75" customHeight="1">
      <c r="A12" s="101" t="s">
        <v>147</v>
      </c>
      <c r="B12" s="13" t="s">
        <v>178</v>
      </c>
      <c r="C12" s="160"/>
      <c r="D12" s="160"/>
      <c r="E12" s="161"/>
      <c r="F12" s="162"/>
      <c r="G12" s="160">
        <v>1</v>
      </c>
      <c r="H12" s="161"/>
      <c r="I12" s="12"/>
      <c r="J12" s="94">
        <f t="shared" si="0"/>
        <v>90</v>
      </c>
      <c r="K12" s="95">
        <f t="shared" si="1"/>
        <v>3</v>
      </c>
      <c r="L12" s="95">
        <f>K12*10</f>
        <v>30</v>
      </c>
      <c r="M12" s="97">
        <v>10</v>
      </c>
      <c r="N12" s="97">
        <v>20</v>
      </c>
      <c r="O12" s="97"/>
      <c r="P12" s="96">
        <f>J12-L12</f>
        <v>60</v>
      </c>
      <c r="Q12" s="117">
        <v>3</v>
      </c>
      <c r="R12" s="118"/>
      <c r="S12" s="118"/>
      <c r="T12" s="118"/>
      <c r="U12" s="118"/>
      <c r="V12" s="118"/>
      <c r="W12" s="118"/>
      <c r="X12" s="119"/>
    </row>
    <row r="13" spans="1:24" s="163" customFormat="1" ht="24.75" customHeight="1">
      <c r="A13" s="101" t="s">
        <v>148</v>
      </c>
      <c r="B13" s="13" t="s">
        <v>177</v>
      </c>
      <c r="C13" s="160"/>
      <c r="D13" s="160"/>
      <c r="E13" s="161"/>
      <c r="F13" s="162"/>
      <c r="G13" s="160">
        <v>1</v>
      </c>
      <c r="H13" s="161"/>
      <c r="I13" s="12"/>
      <c r="J13" s="94">
        <f t="shared" si="0"/>
        <v>90</v>
      </c>
      <c r="K13" s="95">
        <f t="shared" si="1"/>
        <v>3</v>
      </c>
      <c r="L13" s="95">
        <f>K13*10</f>
        <v>30</v>
      </c>
      <c r="M13" s="97">
        <v>10</v>
      </c>
      <c r="N13" s="97">
        <v>20</v>
      </c>
      <c r="O13" s="97"/>
      <c r="P13" s="96">
        <f>J13-L13</f>
        <v>60</v>
      </c>
      <c r="Q13" s="117">
        <v>3</v>
      </c>
      <c r="R13" s="118"/>
      <c r="S13" s="118"/>
      <c r="T13" s="118"/>
      <c r="U13" s="118"/>
      <c r="V13" s="118"/>
      <c r="W13" s="118"/>
      <c r="X13" s="119"/>
    </row>
    <row r="14" spans="1:24" s="163" customFormat="1" ht="24.75" customHeight="1">
      <c r="A14" s="101" t="s">
        <v>149</v>
      </c>
      <c r="B14" s="13" t="s">
        <v>180</v>
      </c>
      <c r="C14" s="160"/>
      <c r="D14" s="160"/>
      <c r="E14" s="161"/>
      <c r="F14" s="162"/>
      <c r="G14" s="160">
        <v>2</v>
      </c>
      <c r="H14" s="161"/>
      <c r="I14" s="12"/>
      <c r="J14" s="94">
        <f t="shared" si="0"/>
        <v>90</v>
      </c>
      <c r="K14" s="95">
        <f t="shared" si="1"/>
        <v>3</v>
      </c>
      <c r="L14" s="95">
        <f>K14*10</f>
        <v>30</v>
      </c>
      <c r="M14" s="97">
        <v>10</v>
      </c>
      <c r="N14" s="97">
        <v>20</v>
      </c>
      <c r="O14" s="97"/>
      <c r="P14" s="96">
        <f>J14-L14</f>
        <v>60</v>
      </c>
      <c r="Q14" s="117"/>
      <c r="R14" s="118">
        <v>3</v>
      </c>
      <c r="S14" s="118"/>
      <c r="T14" s="118"/>
      <c r="U14" s="118"/>
      <c r="V14" s="118"/>
      <c r="W14" s="118"/>
      <c r="X14" s="119"/>
    </row>
    <row r="15" spans="1:24" s="163" customFormat="1" ht="24.75" customHeight="1">
      <c r="A15" s="101" t="s">
        <v>150</v>
      </c>
      <c r="B15" s="13" t="s">
        <v>215</v>
      </c>
      <c r="C15" s="160"/>
      <c r="D15" s="160"/>
      <c r="E15" s="161"/>
      <c r="F15" s="12">
        <v>2</v>
      </c>
      <c r="G15" s="14">
        <v>4</v>
      </c>
      <c r="H15" s="15"/>
      <c r="I15" s="12"/>
      <c r="J15" s="94">
        <f t="shared" si="0"/>
        <v>360</v>
      </c>
      <c r="K15" s="95">
        <f t="shared" si="1"/>
        <v>12</v>
      </c>
      <c r="L15" s="95">
        <v>64</v>
      </c>
      <c r="M15" s="196"/>
      <c r="N15" s="196">
        <v>64</v>
      </c>
      <c r="O15" s="97"/>
      <c r="P15" s="96">
        <f>J15-L15</f>
        <v>296</v>
      </c>
      <c r="Q15" s="224">
        <v>3</v>
      </c>
      <c r="R15" s="225">
        <v>3</v>
      </c>
      <c r="S15" s="225">
        <v>3</v>
      </c>
      <c r="T15" s="225">
        <v>3</v>
      </c>
      <c r="U15" s="118"/>
      <c r="V15" s="118"/>
      <c r="W15" s="118"/>
      <c r="X15" s="119"/>
    </row>
    <row r="16" spans="1:24" s="163" customFormat="1" ht="24.75" customHeight="1">
      <c r="A16" s="101" t="s">
        <v>214</v>
      </c>
      <c r="B16" s="221" t="s">
        <v>179</v>
      </c>
      <c r="C16" s="160"/>
      <c r="D16" s="160"/>
      <c r="E16" s="161"/>
      <c r="F16" s="162"/>
      <c r="G16" s="160">
        <v>6</v>
      </c>
      <c r="H16" s="161"/>
      <c r="I16" s="12"/>
      <c r="J16" s="226">
        <f t="shared" si="0"/>
        <v>180</v>
      </c>
      <c r="K16" s="227">
        <f t="shared" si="1"/>
        <v>6</v>
      </c>
      <c r="L16" s="227">
        <f>K16*10</f>
        <v>60</v>
      </c>
      <c r="M16" s="228"/>
      <c r="N16" s="228">
        <v>60</v>
      </c>
      <c r="O16" s="228"/>
      <c r="P16" s="229">
        <f>J16-L16</f>
        <v>120</v>
      </c>
      <c r="Q16" s="222"/>
      <c r="R16" s="223"/>
      <c r="S16" s="223"/>
      <c r="T16" s="223"/>
      <c r="U16" s="223">
        <v>3</v>
      </c>
      <c r="V16" s="223">
        <v>3</v>
      </c>
      <c r="W16" s="118"/>
      <c r="X16" s="119"/>
    </row>
    <row r="17" spans="1:26" s="166" customFormat="1" ht="34.5" customHeight="1" thickBot="1">
      <c r="A17" s="312" t="s">
        <v>116</v>
      </c>
      <c r="B17" s="313"/>
      <c r="C17" s="326"/>
      <c r="D17" s="326"/>
      <c r="E17" s="327"/>
      <c r="F17" s="328"/>
      <c r="G17" s="326"/>
      <c r="H17" s="327"/>
      <c r="I17" s="1"/>
      <c r="J17" s="2">
        <f aca="true" t="shared" si="2" ref="J17:X17">SUM(J11:J16)</f>
        <v>900</v>
      </c>
      <c r="K17" s="3">
        <f t="shared" si="2"/>
        <v>30</v>
      </c>
      <c r="L17" s="3">
        <f t="shared" si="2"/>
        <v>230</v>
      </c>
      <c r="M17" s="3">
        <f t="shared" si="2"/>
        <v>36</v>
      </c>
      <c r="N17" s="3">
        <f t="shared" si="2"/>
        <v>194</v>
      </c>
      <c r="O17" s="3">
        <f t="shared" si="2"/>
        <v>0</v>
      </c>
      <c r="P17" s="4">
        <f t="shared" si="2"/>
        <v>670</v>
      </c>
      <c r="Q17" s="2">
        <f t="shared" si="2"/>
        <v>9</v>
      </c>
      <c r="R17" s="3">
        <f t="shared" si="2"/>
        <v>6</v>
      </c>
      <c r="S17" s="3">
        <f t="shared" si="2"/>
        <v>6</v>
      </c>
      <c r="T17" s="3">
        <f t="shared" si="2"/>
        <v>3</v>
      </c>
      <c r="U17" s="3">
        <f t="shared" si="2"/>
        <v>3</v>
      </c>
      <c r="V17" s="3">
        <f t="shared" si="2"/>
        <v>3</v>
      </c>
      <c r="W17" s="3">
        <f t="shared" si="2"/>
        <v>0</v>
      </c>
      <c r="X17" s="6">
        <f t="shared" si="2"/>
        <v>0</v>
      </c>
      <c r="Y17" s="165"/>
      <c r="Z17" s="165"/>
    </row>
    <row r="18" spans="1:24" s="167" customFormat="1" ht="19.5" customHeight="1" thickBot="1">
      <c r="A18" s="297"/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9"/>
    </row>
    <row r="19" spans="1:24" s="167" customFormat="1" ht="34.5" customHeight="1">
      <c r="A19" s="314" t="s">
        <v>131</v>
      </c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6"/>
    </row>
    <row r="20" spans="1:24" s="167" customFormat="1" ht="24.75" customHeight="1">
      <c r="A20" s="101" t="s">
        <v>185</v>
      </c>
      <c r="B20" s="13" t="s">
        <v>181</v>
      </c>
      <c r="C20" s="14"/>
      <c r="D20" s="14">
        <v>1</v>
      </c>
      <c r="E20" s="15"/>
      <c r="F20" s="12"/>
      <c r="G20" s="14">
        <v>2</v>
      </c>
      <c r="H20" s="15"/>
      <c r="I20" s="12"/>
      <c r="J20" s="94">
        <f>K20*30</f>
        <v>240</v>
      </c>
      <c r="K20" s="95">
        <f>SUM(Q20:X20)</f>
        <v>8</v>
      </c>
      <c r="L20" s="95">
        <f aca="true" t="shared" si="3" ref="L20:L36">K20*10</f>
        <v>80</v>
      </c>
      <c r="M20" s="196">
        <v>30</v>
      </c>
      <c r="N20" s="196">
        <v>50</v>
      </c>
      <c r="O20" s="196"/>
      <c r="P20" s="96">
        <f>J20-L20</f>
        <v>160</v>
      </c>
      <c r="Q20" s="197">
        <v>5</v>
      </c>
      <c r="R20" s="198">
        <v>3</v>
      </c>
      <c r="S20" s="198"/>
      <c r="T20" s="198"/>
      <c r="U20" s="198"/>
      <c r="V20" s="198"/>
      <c r="W20" s="198"/>
      <c r="X20" s="199"/>
    </row>
    <row r="21" spans="1:24" s="167" customFormat="1" ht="24.75" customHeight="1">
      <c r="A21" s="101" t="s">
        <v>186</v>
      </c>
      <c r="B21" s="11" t="s">
        <v>170</v>
      </c>
      <c r="C21" s="14"/>
      <c r="D21" s="14"/>
      <c r="E21" s="15"/>
      <c r="F21" s="12"/>
      <c r="G21" s="14">
        <v>1</v>
      </c>
      <c r="H21" s="15"/>
      <c r="I21" s="12"/>
      <c r="J21" s="94">
        <f>K21*30</f>
        <v>90</v>
      </c>
      <c r="K21" s="95">
        <f>SUM(Q21:X21)</f>
        <v>3</v>
      </c>
      <c r="L21" s="95">
        <f t="shared" si="3"/>
        <v>30</v>
      </c>
      <c r="M21" s="196">
        <v>10</v>
      </c>
      <c r="N21" s="196">
        <v>20</v>
      </c>
      <c r="O21" s="196"/>
      <c r="P21" s="96">
        <f>J21-L21</f>
        <v>60</v>
      </c>
      <c r="Q21" s="197">
        <v>3</v>
      </c>
      <c r="R21" s="198"/>
      <c r="S21" s="198"/>
      <c r="T21" s="198"/>
      <c r="U21" s="198"/>
      <c r="V21" s="198"/>
      <c r="W21" s="198"/>
      <c r="X21" s="199"/>
    </row>
    <row r="22" spans="1:24" s="167" customFormat="1" ht="24.75" customHeight="1">
      <c r="A22" s="101" t="s">
        <v>187</v>
      </c>
      <c r="B22" s="11" t="s">
        <v>169</v>
      </c>
      <c r="C22" s="14"/>
      <c r="D22" s="14"/>
      <c r="E22" s="15"/>
      <c r="F22" s="12"/>
      <c r="G22" s="14">
        <v>2</v>
      </c>
      <c r="H22" s="15"/>
      <c r="I22" s="12"/>
      <c r="J22" s="94">
        <f>K22*30</f>
        <v>90</v>
      </c>
      <c r="K22" s="95">
        <f>SUM(Q22:X22)</f>
        <v>3</v>
      </c>
      <c r="L22" s="95">
        <f t="shared" si="3"/>
        <v>30</v>
      </c>
      <c r="M22" s="196">
        <v>10</v>
      </c>
      <c r="N22" s="196">
        <v>20</v>
      </c>
      <c r="O22" s="196"/>
      <c r="P22" s="96">
        <f>J22-L22</f>
        <v>60</v>
      </c>
      <c r="Q22" s="197"/>
      <c r="R22" s="198">
        <v>3</v>
      </c>
      <c r="S22" s="198"/>
      <c r="T22" s="198"/>
      <c r="U22" s="198"/>
      <c r="V22" s="198"/>
      <c r="W22" s="198"/>
      <c r="X22" s="199"/>
    </row>
    <row r="23" spans="1:24" s="167" customFormat="1" ht="24.75" customHeight="1">
      <c r="A23" s="101" t="s">
        <v>188</v>
      </c>
      <c r="B23" s="11" t="s">
        <v>220</v>
      </c>
      <c r="C23" s="14"/>
      <c r="D23" s="14">
        <v>1</v>
      </c>
      <c r="E23" s="15"/>
      <c r="F23" s="12"/>
      <c r="G23" s="14"/>
      <c r="H23" s="15"/>
      <c r="I23" s="12"/>
      <c r="J23" s="94">
        <v>150</v>
      </c>
      <c r="K23" s="95">
        <v>5</v>
      </c>
      <c r="L23" s="95">
        <v>50</v>
      </c>
      <c r="M23" s="196">
        <v>20</v>
      </c>
      <c r="N23" s="196">
        <v>30</v>
      </c>
      <c r="O23" s="196"/>
      <c r="P23" s="96">
        <f>J23-L23</f>
        <v>100</v>
      </c>
      <c r="Q23" s="197">
        <v>5</v>
      </c>
      <c r="R23" s="198"/>
      <c r="S23" s="198"/>
      <c r="T23" s="198"/>
      <c r="U23" s="198"/>
      <c r="V23" s="198"/>
      <c r="W23" s="198"/>
      <c r="X23" s="199"/>
    </row>
    <row r="24" spans="1:24" s="167" customFormat="1" ht="24.75" customHeight="1">
      <c r="A24" s="101" t="s">
        <v>189</v>
      </c>
      <c r="B24" s="11" t="s">
        <v>236</v>
      </c>
      <c r="C24" s="14"/>
      <c r="D24" s="14">
        <v>3</v>
      </c>
      <c r="E24" s="15">
        <v>4</v>
      </c>
      <c r="F24" s="12"/>
      <c r="G24" s="14"/>
      <c r="H24" s="15"/>
      <c r="I24" s="12"/>
      <c r="J24" s="94">
        <v>300</v>
      </c>
      <c r="K24" s="95">
        <v>10</v>
      </c>
      <c r="L24" s="95">
        <v>100</v>
      </c>
      <c r="M24" s="196">
        <v>40</v>
      </c>
      <c r="N24" s="196">
        <v>60</v>
      </c>
      <c r="O24" s="196"/>
      <c r="P24" s="96">
        <f>J24-L24</f>
        <v>200</v>
      </c>
      <c r="Q24" s="197"/>
      <c r="R24" s="198"/>
      <c r="S24" s="198">
        <v>5</v>
      </c>
      <c r="T24" s="198">
        <v>5</v>
      </c>
      <c r="U24" s="198"/>
      <c r="V24" s="198"/>
      <c r="W24" s="198"/>
      <c r="X24" s="199"/>
    </row>
    <row r="25" spans="1:24" s="167" customFormat="1" ht="24.75" customHeight="1">
      <c r="A25" s="101" t="s">
        <v>190</v>
      </c>
      <c r="B25" s="11" t="s">
        <v>173</v>
      </c>
      <c r="C25" s="14"/>
      <c r="D25" s="14">
        <v>2</v>
      </c>
      <c r="E25" s="15"/>
      <c r="F25" s="12"/>
      <c r="G25" s="14"/>
      <c r="H25" s="15"/>
      <c r="I25" s="12"/>
      <c r="J25" s="94">
        <f aca="true" t="shared" si="4" ref="J25:J34">K25*30</f>
        <v>150</v>
      </c>
      <c r="K25" s="95">
        <f aca="true" t="shared" si="5" ref="K25:K34">SUM(Q25:X25)</f>
        <v>5</v>
      </c>
      <c r="L25" s="95">
        <f t="shared" si="3"/>
        <v>50</v>
      </c>
      <c r="M25" s="196">
        <v>20</v>
      </c>
      <c r="N25" s="196">
        <v>30</v>
      </c>
      <c r="O25" s="196"/>
      <c r="P25" s="96">
        <f aca="true" t="shared" si="6" ref="P25:P34">J25-L25</f>
        <v>100</v>
      </c>
      <c r="Q25" s="197"/>
      <c r="R25" s="198">
        <v>5</v>
      </c>
      <c r="S25" s="198"/>
      <c r="T25" s="198"/>
      <c r="U25" s="198"/>
      <c r="V25" s="198"/>
      <c r="W25" s="198"/>
      <c r="X25" s="199"/>
    </row>
    <row r="26" spans="1:24" s="167" customFormat="1" ht="24.75" customHeight="1">
      <c r="A26" s="101" t="s">
        <v>191</v>
      </c>
      <c r="B26" s="11" t="s">
        <v>171</v>
      </c>
      <c r="C26" s="14"/>
      <c r="D26" s="14">
        <v>3</v>
      </c>
      <c r="E26" s="15"/>
      <c r="F26" s="12"/>
      <c r="G26" s="14"/>
      <c r="H26" s="15"/>
      <c r="I26" s="12"/>
      <c r="J26" s="94">
        <f t="shared" si="4"/>
        <v>150</v>
      </c>
      <c r="K26" s="95">
        <v>5</v>
      </c>
      <c r="L26" s="95">
        <v>50</v>
      </c>
      <c r="M26" s="196">
        <v>20</v>
      </c>
      <c r="N26" s="196">
        <v>30</v>
      </c>
      <c r="O26" s="196"/>
      <c r="P26" s="96">
        <f t="shared" si="6"/>
        <v>100</v>
      </c>
      <c r="Q26" s="197"/>
      <c r="R26" s="198"/>
      <c r="S26" s="198">
        <v>5</v>
      </c>
      <c r="T26" s="198"/>
      <c r="U26" s="198"/>
      <c r="V26" s="198"/>
      <c r="W26" s="198"/>
      <c r="X26" s="199"/>
    </row>
    <row r="27" spans="1:24" s="167" customFormat="1" ht="24.75" customHeight="1">
      <c r="A27" s="101" t="s">
        <v>192</v>
      </c>
      <c r="B27" s="11" t="s">
        <v>175</v>
      </c>
      <c r="C27" s="14"/>
      <c r="D27" s="14"/>
      <c r="E27" s="15"/>
      <c r="F27" s="12"/>
      <c r="G27" s="14">
        <v>5</v>
      </c>
      <c r="H27" s="15"/>
      <c r="I27" s="12"/>
      <c r="J27" s="94">
        <f t="shared" si="4"/>
        <v>150</v>
      </c>
      <c r="K27" s="95">
        <f t="shared" si="5"/>
        <v>5</v>
      </c>
      <c r="L27" s="95">
        <f t="shared" si="3"/>
        <v>50</v>
      </c>
      <c r="M27" s="196">
        <v>20</v>
      </c>
      <c r="N27" s="196">
        <v>30</v>
      </c>
      <c r="O27" s="196"/>
      <c r="P27" s="96">
        <f t="shared" si="6"/>
        <v>100</v>
      </c>
      <c r="Q27" s="197"/>
      <c r="R27" s="198"/>
      <c r="S27" s="198"/>
      <c r="T27" s="198"/>
      <c r="U27" s="198">
        <v>5</v>
      </c>
      <c r="V27" s="198"/>
      <c r="W27" s="198"/>
      <c r="X27" s="199"/>
    </row>
    <row r="28" spans="1:24" s="167" customFormat="1" ht="24.75" customHeight="1">
      <c r="A28" s="101" t="s">
        <v>193</v>
      </c>
      <c r="B28" s="11" t="s">
        <v>182</v>
      </c>
      <c r="C28" s="14"/>
      <c r="D28" s="14"/>
      <c r="E28" s="15"/>
      <c r="F28" s="12"/>
      <c r="G28" s="14">
        <v>3</v>
      </c>
      <c r="H28" s="15"/>
      <c r="I28" s="12"/>
      <c r="J28" s="94">
        <f t="shared" si="4"/>
        <v>90</v>
      </c>
      <c r="K28" s="95">
        <f t="shared" si="5"/>
        <v>3</v>
      </c>
      <c r="L28" s="95">
        <f t="shared" si="3"/>
        <v>30</v>
      </c>
      <c r="M28" s="196">
        <v>10</v>
      </c>
      <c r="N28" s="196">
        <v>20</v>
      </c>
      <c r="O28" s="196"/>
      <c r="P28" s="96">
        <f t="shared" si="6"/>
        <v>60</v>
      </c>
      <c r="Q28" s="197"/>
      <c r="R28" s="198"/>
      <c r="S28" s="198">
        <v>3</v>
      </c>
      <c r="T28" s="198"/>
      <c r="U28" s="198"/>
      <c r="V28" s="198"/>
      <c r="W28" s="198"/>
      <c r="X28" s="199"/>
    </row>
    <row r="29" spans="1:24" s="167" customFormat="1" ht="24.75" customHeight="1">
      <c r="A29" s="101" t="s">
        <v>194</v>
      </c>
      <c r="B29" s="11" t="s">
        <v>224</v>
      </c>
      <c r="C29" s="14"/>
      <c r="D29" s="14">
        <v>6</v>
      </c>
      <c r="E29" s="15"/>
      <c r="F29" s="12">
        <v>3</v>
      </c>
      <c r="G29" s="14">
        <v>8</v>
      </c>
      <c r="H29" s="15"/>
      <c r="I29" s="12"/>
      <c r="J29" s="94">
        <f t="shared" si="4"/>
        <v>360</v>
      </c>
      <c r="K29" s="95">
        <f t="shared" si="5"/>
        <v>12</v>
      </c>
      <c r="L29" s="95">
        <f t="shared" si="3"/>
        <v>120</v>
      </c>
      <c r="M29" s="196">
        <v>40</v>
      </c>
      <c r="N29" s="196">
        <v>80</v>
      </c>
      <c r="O29" s="196"/>
      <c r="P29" s="96">
        <f t="shared" si="6"/>
        <v>240</v>
      </c>
      <c r="Q29" s="197"/>
      <c r="R29" s="198"/>
      <c r="S29" s="198">
        <v>3</v>
      </c>
      <c r="T29" s="198"/>
      <c r="U29" s="198"/>
      <c r="V29" s="198">
        <v>6</v>
      </c>
      <c r="W29" s="198"/>
      <c r="X29" s="199">
        <v>3</v>
      </c>
    </row>
    <row r="30" spans="1:24" s="167" customFormat="1" ht="24.75" customHeight="1">
      <c r="A30" s="101" t="s">
        <v>195</v>
      </c>
      <c r="B30" s="204" t="s">
        <v>232</v>
      </c>
      <c r="C30" s="14"/>
      <c r="D30" s="14">
        <v>8</v>
      </c>
      <c r="E30" s="15"/>
      <c r="F30" s="12"/>
      <c r="G30" s="14">
        <v>7</v>
      </c>
      <c r="H30" s="15"/>
      <c r="I30" s="12"/>
      <c r="J30" s="94">
        <f t="shared" si="4"/>
        <v>300</v>
      </c>
      <c r="K30" s="95">
        <f t="shared" si="5"/>
        <v>10</v>
      </c>
      <c r="L30" s="95">
        <f t="shared" si="3"/>
        <v>100</v>
      </c>
      <c r="M30" s="196">
        <v>40</v>
      </c>
      <c r="N30" s="196">
        <v>60</v>
      </c>
      <c r="O30" s="196"/>
      <c r="P30" s="96">
        <f t="shared" si="6"/>
        <v>200</v>
      </c>
      <c r="Q30" s="197"/>
      <c r="R30" s="198"/>
      <c r="S30" s="198"/>
      <c r="T30" s="198"/>
      <c r="U30" s="198"/>
      <c r="V30" s="198"/>
      <c r="W30" s="198">
        <v>5</v>
      </c>
      <c r="X30" s="198">
        <v>5</v>
      </c>
    </row>
    <row r="31" spans="1:24" s="167" customFormat="1" ht="24.75" customHeight="1">
      <c r="A31" s="101" t="s">
        <v>196</v>
      </c>
      <c r="B31" s="204" t="s">
        <v>176</v>
      </c>
      <c r="C31" s="14"/>
      <c r="D31" s="14">
        <v>8</v>
      </c>
      <c r="E31" s="15"/>
      <c r="F31" s="12"/>
      <c r="G31" s="14">
        <v>7</v>
      </c>
      <c r="H31" s="15"/>
      <c r="I31" s="12"/>
      <c r="J31" s="94">
        <f t="shared" si="4"/>
        <v>240</v>
      </c>
      <c r="K31" s="95">
        <f t="shared" si="5"/>
        <v>8</v>
      </c>
      <c r="L31" s="95">
        <f t="shared" si="3"/>
        <v>80</v>
      </c>
      <c r="M31" s="196">
        <v>30</v>
      </c>
      <c r="N31" s="196">
        <v>50</v>
      </c>
      <c r="O31" s="196"/>
      <c r="P31" s="96">
        <f t="shared" si="6"/>
        <v>160</v>
      </c>
      <c r="Q31" s="197"/>
      <c r="R31" s="198"/>
      <c r="S31" s="198"/>
      <c r="T31" s="198"/>
      <c r="U31" s="198"/>
      <c r="V31" s="198"/>
      <c r="W31" s="198">
        <v>5</v>
      </c>
      <c r="X31" s="199">
        <v>3</v>
      </c>
    </row>
    <row r="32" spans="1:24" s="167" customFormat="1" ht="24.75" customHeight="1">
      <c r="A32" s="101" t="s">
        <v>197</v>
      </c>
      <c r="B32" s="204" t="s">
        <v>249</v>
      </c>
      <c r="C32" s="14"/>
      <c r="D32" s="14"/>
      <c r="E32" s="15"/>
      <c r="F32" s="12">
        <v>7</v>
      </c>
      <c r="G32" s="14">
        <v>8</v>
      </c>
      <c r="H32" s="15"/>
      <c r="I32" s="12"/>
      <c r="J32" s="94">
        <f t="shared" si="4"/>
        <v>180</v>
      </c>
      <c r="K32" s="95">
        <f t="shared" si="5"/>
        <v>6</v>
      </c>
      <c r="L32" s="95">
        <f t="shared" si="3"/>
        <v>60</v>
      </c>
      <c r="M32" s="196">
        <v>20</v>
      </c>
      <c r="N32" s="196">
        <v>40</v>
      </c>
      <c r="O32" s="196"/>
      <c r="P32" s="96">
        <f t="shared" si="6"/>
        <v>120</v>
      </c>
      <c r="Q32" s="197"/>
      <c r="R32" s="198"/>
      <c r="S32" s="198"/>
      <c r="T32" s="198"/>
      <c r="U32" s="198"/>
      <c r="V32" s="198"/>
      <c r="W32" s="198">
        <v>3</v>
      </c>
      <c r="X32" s="199">
        <v>3</v>
      </c>
    </row>
    <row r="33" spans="1:24" s="167" customFormat="1" ht="24.75" customHeight="1">
      <c r="A33" s="101" t="s">
        <v>198</v>
      </c>
      <c r="B33" s="11" t="s">
        <v>172</v>
      </c>
      <c r="C33" s="14"/>
      <c r="D33" s="14">
        <v>5</v>
      </c>
      <c r="E33" s="15"/>
      <c r="F33" s="12"/>
      <c r="G33" s="14">
        <v>6</v>
      </c>
      <c r="H33" s="15"/>
      <c r="I33" s="12"/>
      <c r="J33" s="94">
        <f t="shared" si="4"/>
        <v>270</v>
      </c>
      <c r="K33" s="95">
        <f t="shared" si="5"/>
        <v>9</v>
      </c>
      <c r="L33" s="95">
        <f t="shared" si="3"/>
        <v>90</v>
      </c>
      <c r="M33" s="196">
        <v>30</v>
      </c>
      <c r="N33" s="196">
        <v>60</v>
      </c>
      <c r="O33" s="196"/>
      <c r="P33" s="96">
        <f t="shared" si="6"/>
        <v>180</v>
      </c>
      <c r="Q33" s="197"/>
      <c r="R33" s="198"/>
      <c r="S33" s="198"/>
      <c r="T33" s="198"/>
      <c r="U33" s="198">
        <v>6</v>
      </c>
      <c r="V33" s="198">
        <v>3</v>
      </c>
      <c r="W33" s="198"/>
      <c r="X33" s="199"/>
    </row>
    <row r="34" spans="1:24" s="167" customFormat="1" ht="24.75" customHeight="1">
      <c r="A34" s="101" t="s">
        <v>237</v>
      </c>
      <c r="B34" s="11" t="s">
        <v>174</v>
      </c>
      <c r="C34" s="14"/>
      <c r="D34" s="14">
        <v>5</v>
      </c>
      <c r="E34" s="15"/>
      <c r="F34" s="12"/>
      <c r="G34" s="14"/>
      <c r="H34" s="15"/>
      <c r="I34" s="12"/>
      <c r="J34" s="94">
        <f t="shared" si="4"/>
        <v>150</v>
      </c>
      <c r="K34" s="95">
        <f t="shared" si="5"/>
        <v>5</v>
      </c>
      <c r="L34" s="95">
        <f t="shared" si="3"/>
        <v>50</v>
      </c>
      <c r="M34" s="196">
        <v>20</v>
      </c>
      <c r="N34" s="196">
        <v>30</v>
      </c>
      <c r="O34" s="196"/>
      <c r="P34" s="96">
        <f t="shared" si="6"/>
        <v>100</v>
      </c>
      <c r="Q34" s="197"/>
      <c r="R34" s="198"/>
      <c r="S34" s="198"/>
      <c r="T34" s="198"/>
      <c r="U34" s="198">
        <v>5</v>
      </c>
      <c r="V34" s="198"/>
      <c r="W34" s="198"/>
      <c r="X34" s="199"/>
    </row>
    <row r="35" spans="1:24" s="167" customFormat="1" ht="24.75" customHeight="1">
      <c r="A35" s="101" t="s">
        <v>199</v>
      </c>
      <c r="B35" s="11" t="s">
        <v>250</v>
      </c>
      <c r="C35" s="14"/>
      <c r="D35" s="14"/>
      <c r="E35" s="15"/>
      <c r="F35" s="12"/>
      <c r="G35" s="14">
        <v>8</v>
      </c>
      <c r="H35" s="15"/>
      <c r="I35" s="12"/>
      <c r="J35" s="94">
        <f>K35*30</f>
        <v>120</v>
      </c>
      <c r="K35" s="95">
        <f>SUM(Q35:X35)</f>
        <v>4</v>
      </c>
      <c r="L35" s="95">
        <f>K35*10</f>
        <v>40</v>
      </c>
      <c r="M35" s="196">
        <v>20</v>
      </c>
      <c r="N35" s="196">
        <v>20</v>
      </c>
      <c r="O35" s="196"/>
      <c r="P35" s="96">
        <f>J35-L35</f>
        <v>80</v>
      </c>
      <c r="Q35" s="197"/>
      <c r="R35" s="198"/>
      <c r="S35" s="198"/>
      <c r="T35" s="198"/>
      <c r="U35" s="198"/>
      <c r="V35" s="198"/>
      <c r="W35" s="198"/>
      <c r="X35" s="199">
        <v>4</v>
      </c>
    </row>
    <row r="36" spans="1:24" s="167" customFormat="1" ht="24.75" customHeight="1">
      <c r="A36" s="101" t="s">
        <v>238</v>
      </c>
      <c r="B36" s="11" t="s">
        <v>183</v>
      </c>
      <c r="C36" s="14"/>
      <c r="D36" s="14">
        <v>6</v>
      </c>
      <c r="E36" s="15"/>
      <c r="F36" s="12"/>
      <c r="G36" s="14">
        <v>5</v>
      </c>
      <c r="H36" s="15"/>
      <c r="I36" s="12"/>
      <c r="J36" s="94">
        <f>K36*30</f>
        <v>240</v>
      </c>
      <c r="K36" s="95">
        <f>SUM(Q36:X36)</f>
        <v>8</v>
      </c>
      <c r="L36" s="95">
        <f t="shared" si="3"/>
        <v>80</v>
      </c>
      <c r="M36" s="196">
        <v>30</v>
      </c>
      <c r="N36" s="196">
        <v>50</v>
      </c>
      <c r="O36" s="196"/>
      <c r="P36" s="96">
        <f>J36-L36</f>
        <v>160</v>
      </c>
      <c r="Q36" s="197"/>
      <c r="R36" s="198"/>
      <c r="S36" s="198"/>
      <c r="T36" s="198"/>
      <c r="U36" s="198">
        <v>5</v>
      </c>
      <c r="V36" s="198">
        <v>3</v>
      </c>
      <c r="W36" s="198"/>
      <c r="X36" s="199"/>
    </row>
    <row r="37" spans="1:26" s="166" customFormat="1" ht="34.5" customHeight="1" thickBot="1">
      <c r="A37" s="312" t="s">
        <v>117</v>
      </c>
      <c r="B37" s="313"/>
      <c r="C37" s="326"/>
      <c r="D37" s="326"/>
      <c r="E37" s="327"/>
      <c r="F37" s="328"/>
      <c r="G37" s="326"/>
      <c r="H37" s="327"/>
      <c r="I37" s="1"/>
      <c r="J37" s="2">
        <f aca="true" t="shared" si="7" ref="J37:X37">SUM(J20:J36)</f>
        <v>3270</v>
      </c>
      <c r="K37" s="3">
        <f t="shared" si="7"/>
        <v>109</v>
      </c>
      <c r="L37" s="3">
        <f t="shared" si="7"/>
        <v>1090</v>
      </c>
      <c r="M37" s="3">
        <f t="shared" si="7"/>
        <v>410</v>
      </c>
      <c r="N37" s="3">
        <f t="shared" si="7"/>
        <v>680</v>
      </c>
      <c r="O37" s="3">
        <f t="shared" si="7"/>
        <v>0</v>
      </c>
      <c r="P37" s="4">
        <f t="shared" si="7"/>
        <v>2180</v>
      </c>
      <c r="Q37" s="2">
        <f t="shared" si="7"/>
        <v>13</v>
      </c>
      <c r="R37" s="3">
        <f t="shared" si="7"/>
        <v>11</v>
      </c>
      <c r="S37" s="3">
        <f t="shared" si="7"/>
        <v>16</v>
      </c>
      <c r="T37" s="3">
        <f t="shared" si="7"/>
        <v>5</v>
      </c>
      <c r="U37" s="3">
        <f t="shared" si="7"/>
        <v>21</v>
      </c>
      <c r="V37" s="3">
        <f t="shared" si="7"/>
        <v>12</v>
      </c>
      <c r="W37" s="3">
        <f t="shared" si="7"/>
        <v>13</v>
      </c>
      <c r="X37" s="6">
        <f t="shared" si="7"/>
        <v>18</v>
      </c>
      <c r="Y37" s="165"/>
      <c r="Z37" s="165"/>
    </row>
    <row r="38" spans="1:24" s="167" customFormat="1" ht="19.5" customHeight="1" thickBot="1">
      <c r="A38" s="297"/>
      <c r="B38" s="298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9"/>
    </row>
    <row r="39" spans="1:24" s="167" customFormat="1" ht="34.5" customHeight="1">
      <c r="A39" s="329" t="s">
        <v>120</v>
      </c>
      <c r="B39" s="330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0"/>
      <c r="W39" s="330"/>
      <c r="X39" s="330"/>
    </row>
    <row r="40" spans="1:24" s="167" customFormat="1" ht="24.75" customHeight="1">
      <c r="A40" s="101" t="s">
        <v>218</v>
      </c>
      <c r="B40" s="11" t="s">
        <v>233</v>
      </c>
      <c r="C40" s="92"/>
      <c r="D40" s="92"/>
      <c r="E40" s="93"/>
      <c r="F40" s="91"/>
      <c r="G40" s="92"/>
      <c r="H40" s="93"/>
      <c r="I40" s="12">
        <v>6</v>
      </c>
      <c r="J40" s="99">
        <f>K40*30</f>
        <v>90</v>
      </c>
      <c r="K40" s="95">
        <f>SUM(Q40:X40)</f>
        <v>3</v>
      </c>
      <c r="L40" s="95">
        <v>0</v>
      </c>
      <c r="M40" s="97"/>
      <c r="N40" s="97"/>
      <c r="O40" s="97"/>
      <c r="P40" s="96">
        <f>J40-L40</f>
        <v>90</v>
      </c>
      <c r="Q40" s="117"/>
      <c r="R40" s="118"/>
      <c r="S40" s="118"/>
      <c r="T40" s="118"/>
      <c r="U40" s="118"/>
      <c r="V40" s="118">
        <v>3</v>
      </c>
      <c r="W40" s="118"/>
      <c r="X40" s="116"/>
    </row>
    <row r="41" spans="1:24" s="167" customFormat="1" ht="24.75" customHeight="1">
      <c r="A41" s="101" t="s">
        <v>210</v>
      </c>
      <c r="B41" s="11" t="s">
        <v>184</v>
      </c>
      <c r="C41" s="92"/>
      <c r="D41" s="92"/>
      <c r="E41" s="93"/>
      <c r="F41" s="91"/>
      <c r="G41" s="92"/>
      <c r="H41" s="93"/>
      <c r="I41" s="12">
        <v>7</v>
      </c>
      <c r="J41" s="99">
        <f>K41*30</f>
        <v>90</v>
      </c>
      <c r="K41" s="95">
        <f>SUM(Q41:X41)</f>
        <v>3</v>
      </c>
      <c r="L41" s="95">
        <v>0</v>
      </c>
      <c r="M41" s="97"/>
      <c r="N41" s="97"/>
      <c r="O41" s="97"/>
      <c r="P41" s="96">
        <f>J41-L41</f>
        <v>90</v>
      </c>
      <c r="Q41" s="117"/>
      <c r="R41" s="118"/>
      <c r="S41" s="118"/>
      <c r="T41" s="118"/>
      <c r="U41" s="118"/>
      <c r="V41" s="118"/>
      <c r="W41" s="118">
        <v>3</v>
      </c>
      <c r="X41" s="116"/>
    </row>
    <row r="42" spans="1:26" s="169" customFormat="1" ht="34.5" customHeight="1" thickBot="1">
      <c r="A42" s="312" t="s">
        <v>118</v>
      </c>
      <c r="B42" s="313"/>
      <c r="C42" s="333"/>
      <c r="D42" s="333"/>
      <c r="E42" s="334"/>
      <c r="F42" s="332"/>
      <c r="G42" s="333"/>
      <c r="H42" s="334"/>
      <c r="I42" s="5"/>
      <c r="J42" s="2">
        <f aca="true" t="shared" si="8" ref="J42:X42">SUM(J40:J41)</f>
        <v>180</v>
      </c>
      <c r="K42" s="3">
        <f t="shared" si="8"/>
        <v>6</v>
      </c>
      <c r="L42" s="3">
        <f t="shared" si="8"/>
        <v>0</v>
      </c>
      <c r="M42" s="3">
        <f t="shared" si="8"/>
        <v>0</v>
      </c>
      <c r="N42" s="3">
        <f t="shared" si="8"/>
        <v>0</v>
      </c>
      <c r="O42" s="3">
        <f t="shared" si="8"/>
        <v>0</v>
      </c>
      <c r="P42" s="6">
        <f t="shared" si="8"/>
        <v>180</v>
      </c>
      <c r="Q42" s="2">
        <f t="shared" si="8"/>
        <v>0</v>
      </c>
      <c r="R42" s="3">
        <f t="shared" si="8"/>
        <v>0</v>
      </c>
      <c r="S42" s="3">
        <f t="shared" si="8"/>
        <v>0</v>
      </c>
      <c r="T42" s="3">
        <f t="shared" si="8"/>
        <v>0</v>
      </c>
      <c r="U42" s="3">
        <f t="shared" si="8"/>
        <v>0</v>
      </c>
      <c r="V42" s="3">
        <f t="shared" si="8"/>
        <v>3</v>
      </c>
      <c r="W42" s="3">
        <f t="shared" si="8"/>
        <v>3</v>
      </c>
      <c r="X42" s="6">
        <f t="shared" si="8"/>
        <v>0</v>
      </c>
      <c r="Y42" s="168"/>
      <c r="Z42" s="168"/>
    </row>
    <row r="43" spans="1:24" s="167" customFormat="1" ht="19.5" customHeight="1" thickBot="1">
      <c r="A43" s="294"/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6"/>
    </row>
    <row r="44" spans="1:24" s="167" customFormat="1" ht="34.5" customHeight="1" thickBot="1">
      <c r="A44" s="304" t="s">
        <v>119</v>
      </c>
      <c r="B44" s="305"/>
      <c r="C44" s="305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  <c r="W44" s="305"/>
      <c r="X44" s="306"/>
    </row>
    <row r="45" spans="1:24" s="170" customFormat="1" ht="42" customHeight="1" thickBot="1">
      <c r="A45" s="103" t="s">
        <v>211</v>
      </c>
      <c r="B45" s="85" t="s">
        <v>166</v>
      </c>
      <c r="C45" s="193"/>
      <c r="D45" s="193"/>
      <c r="E45" s="194"/>
      <c r="F45" s="18"/>
      <c r="G45" s="16">
        <v>4</v>
      </c>
      <c r="H45" s="17"/>
      <c r="I45" s="195"/>
      <c r="J45" s="99">
        <f>K45*30</f>
        <v>180</v>
      </c>
      <c r="K45" s="95">
        <f>SUM(Q45:X45)</f>
        <v>6</v>
      </c>
      <c r="L45" s="95">
        <v>0</v>
      </c>
      <c r="M45" s="97"/>
      <c r="N45" s="97"/>
      <c r="O45" s="97"/>
      <c r="P45" s="100">
        <f>J45-L45</f>
        <v>180</v>
      </c>
      <c r="Q45" s="120"/>
      <c r="R45" s="121"/>
      <c r="S45" s="121"/>
      <c r="T45" s="121">
        <v>6</v>
      </c>
      <c r="U45" s="121"/>
      <c r="V45" s="121"/>
      <c r="W45" s="121"/>
      <c r="X45" s="122"/>
    </row>
    <row r="46" spans="1:24" s="170" customFormat="1" ht="24.75" customHeight="1" thickBot="1">
      <c r="A46" s="103" t="s">
        <v>212</v>
      </c>
      <c r="B46" s="85" t="s">
        <v>167</v>
      </c>
      <c r="C46" s="193"/>
      <c r="D46" s="193"/>
      <c r="E46" s="194"/>
      <c r="F46" s="18"/>
      <c r="G46" s="16">
        <v>6</v>
      </c>
      <c r="H46" s="17"/>
      <c r="I46" s="195"/>
      <c r="J46" s="99">
        <f>K46*30</f>
        <v>270</v>
      </c>
      <c r="K46" s="95">
        <f>SUM(Q46:X46)</f>
        <v>9</v>
      </c>
      <c r="L46" s="95">
        <v>0</v>
      </c>
      <c r="M46" s="97"/>
      <c r="N46" s="97"/>
      <c r="O46" s="97"/>
      <c r="P46" s="100">
        <f>J46-L46</f>
        <v>270</v>
      </c>
      <c r="Q46" s="120"/>
      <c r="R46" s="121"/>
      <c r="S46" s="121"/>
      <c r="T46" s="121"/>
      <c r="U46" s="121"/>
      <c r="V46" s="121">
        <v>9</v>
      </c>
      <c r="W46" s="121"/>
      <c r="X46" s="122"/>
    </row>
    <row r="47" spans="1:24" s="170" customFormat="1" ht="24.75" customHeight="1">
      <c r="A47" s="103" t="s">
        <v>213</v>
      </c>
      <c r="B47" s="85" t="s">
        <v>168</v>
      </c>
      <c r="C47" s="193"/>
      <c r="D47" s="193"/>
      <c r="E47" s="194"/>
      <c r="F47" s="18"/>
      <c r="G47" s="16">
        <v>8</v>
      </c>
      <c r="H47" s="17"/>
      <c r="I47" s="195"/>
      <c r="J47" s="99">
        <f>K47*30</f>
        <v>270</v>
      </c>
      <c r="K47" s="95">
        <f>SUM(Q47:X47)</f>
        <v>9</v>
      </c>
      <c r="L47" s="95">
        <v>0</v>
      </c>
      <c r="M47" s="97"/>
      <c r="N47" s="97"/>
      <c r="O47" s="97"/>
      <c r="P47" s="100">
        <f>J47-L47</f>
        <v>270</v>
      </c>
      <c r="Q47" s="120"/>
      <c r="R47" s="121"/>
      <c r="S47" s="121"/>
      <c r="T47" s="121"/>
      <c r="U47" s="121"/>
      <c r="V47" s="121"/>
      <c r="W47" s="121"/>
      <c r="X47" s="122">
        <v>9</v>
      </c>
    </row>
    <row r="48" spans="1:24" s="169" customFormat="1" ht="34.5" customHeight="1" thickBot="1">
      <c r="A48" s="312" t="s">
        <v>121</v>
      </c>
      <c r="B48" s="313"/>
      <c r="C48" s="333"/>
      <c r="D48" s="333"/>
      <c r="E48" s="334"/>
      <c r="F48" s="332"/>
      <c r="G48" s="333"/>
      <c r="H48" s="334"/>
      <c r="I48" s="5"/>
      <c r="J48" s="2">
        <f aca="true" t="shared" si="9" ref="J48:X48">SUM(J45:J47)</f>
        <v>720</v>
      </c>
      <c r="K48" s="3">
        <f t="shared" si="9"/>
        <v>24</v>
      </c>
      <c r="L48" s="3">
        <f t="shared" si="9"/>
        <v>0</v>
      </c>
      <c r="M48" s="3">
        <f t="shared" si="9"/>
        <v>0</v>
      </c>
      <c r="N48" s="3">
        <f t="shared" si="9"/>
        <v>0</v>
      </c>
      <c r="O48" s="3">
        <f t="shared" si="9"/>
        <v>0</v>
      </c>
      <c r="P48" s="6">
        <f t="shared" si="9"/>
        <v>720</v>
      </c>
      <c r="Q48" s="2">
        <f t="shared" si="9"/>
        <v>0</v>
      </c>
      <c r="R48" s="3">
        <f t="shared" si="9"/>
        <v>0</v>
      </c>
      <c r="S48" s="3">
        <f t="shared" si="9"/>
        <v>0</v>
      </c>
      <c r="T48" s="3">
        <f t="shared" si="9"/>
        <v>6</v>
      </c>
      <c r="U48" s="3">
        <f t="shared" si="9"/>
        <v>0</v>
      </c>
      <c r="V48" s="3">
        <f t="shared" si="9"/>
        <v>9</v>
      </c>
      <c r="W48" s="3">
        <f t="shared" si="9"/>
        <v>0</v>
      </c>
      <c r="X48" s="6">
        <f t="shared" si="9"/>
        <v>9</v>
      </c>
    </row>
    <row r="49" spans="1:24" s="167" customFormat="1" ht="19.5" customHeight="1" thickBot="1">
      <c r="A49" s="353"/>
      <c r="B49" s="354"/>
      <c r="C49" s="354"/>
      <c r="D49" s="354"/>
      <c r="E49" s="354"/>
      <c r="F49" s="354"/>
      <c r="G49" s="354"/>
      <c r="H49" s="354"/>
      <c r="I49" s="354"/>
      <c r="J49" s="354"/>
      <c r="K49" s="354"/>
      <c r="L49" s="354"/>
      <c r="M49" s="354"/>
      <c r="N49" s="354"/>
      <c r="O49" s="354"/>
      <c r="P49" s="354"/>
      <c r="Q49" s="354"/>
      <c r="R49" s="354"/>
      <c r="S49" s="354"/>
      <c r="T49" s="354"/>
      <c r="U49" s="354"/>
      <c r="V49" s="354"/>
      <c r="W49" s="354"/>
      <c r="X49" s="355"/>
    </row>
    <row r="50" spans="1:26" s="169" customFormat="1" ht="34.5" customHeight="1" thickBot="1">
      <c r="A50" s="375" t="s">
        <v>122</v>
      </c>
      <c r="B50" s="376"/>
      <c r="C50" s="377"/>
      <c r="D50" s="377"/>
      <c r="E50" s="377"/>
      <c r="F50" s="377"/>
      <c r="G50" s="377"/>
      <c r="H50" s="377"/>
      <c r="I50" s="86"/>
      <c r="J50" s="87">
        <f aca="true" t="shared" si="10" ref="J50:X50">SUM(J17,J37,J42,J48)</f>
        <v>5070</v>
      </c>
      <c r="K50" s="87">
        <f t="shared" si="10"/>
        <v>169</v>
      </c>
      <c r="L50" s="87">
        <f t="shared" si="10"/>
        <v>1320</v>
      </c>
      <c r="M50" s="87">
        <f t="shared" si="10"/>
        <v>446</v>
      </c>
      <c r="N50" s="87">
        <f t="shared" si="10"/>
        <v>874</v>
      </c>
      <c r="O50" s="87">
        <f t="shared" si="10"/>
        <v>0</v>
      </c>
      <c r="P50" s="87">
        <f t="shared" si="10"/>
        <v>3750</v>
      </c>
      <c r="Q50" s="88">
        <f t="shared" si="10"/>
        <v>22</v>
      </c>
      <c r="R50" s="88">
        <f t="shared" si="10"/>
        <v>17</v>
      </c>
      <c r="S50" s="88">
        <f t="shared" si="10"/>
        <v>22</v>
      </c>
      <c r="T50" s="88">
        <f t="shared" si="10"/>
        <v>14</v>
      </c>
      <c r="U50" s="88">
        <f t="shared" si="10"/>
        <v>24</v>
      </c>
      <c r="V50" s="88">
        <f t="shared" si="10"/>
        <v>27</v>
      </c>
      <c r="W50" s="88">
        <f t="shared" si="10"/>
        <v>16</v>
      </c>
      <c r="X50" s="88">
        <f t="shared" si="10"/>
        <v>27</v>
      </c>
      <c r="Y50" s="168"/>
      <c r="Z50" s="168"/>
    </row>
    <row r="51" spans="1:24" s="169" customFormat="1" ht="34.5" customHeight="1" thickBot="1">
      <c r="A51" s="362"/>
      <c r="B51" s="363"/>
      <c r="C51" s="363"/>
      <c r="D51" s="363"/>
      <c r="E51" s="363"/>
      <c r="F51" s="363"/>
      <c r="G51" s="363"/>
      <c r="H51" s="363"/>
      <c r="I51" s="363"/>
      <c r="J51" s="363"/>
      <c r="K51" s="363"/>
      <c r="L51" s="363"/>
      <c r="M51" s="363"/>
      <c r="N51" s="363"/>
      <c r="O51" s="363"/>
      <c r="P51" s="363"/>
      <c r="Q51" s="363"/>
      <c r="R51" s="363"/>
      <c r="S51" s="363"/>
      <c r="T51" s="363"/>
      <c r="U51" s="363"/>
      <c r="V51" s="363"/>
      <c r="W51" s="363"/>
      <c r="X51" s="364"/>
    </row>
    <row r="52" spans="1:24" s="167" customFormat="1" ht="34.5" customHeight="1" thickBot="1">
      <c r="A52" s="323" t="s">
        <v>123</v>
      </c>
      <c r="B52" s="324"/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5"/>
    </row>
    <row r="53" spans="1:24" s="171" customFormat="1" ht="34.5" customHeight="1">
      <c r="A53" s="317" t="s">
        <v>124</v>
      </c>
      <c r="B53" s="318"/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9"/>
    </row>
    <row r="54" spans="1:24" s="164" customFormat="1" ht="24.75" customHeight="1">
      <c r="A54" s="101" t="s">
        <v>151</v>
      </c>
      <c r="B54" s="13" t="s">
        <v>132</v>
      </c>
      <c r="C54" s="14"/>
      <c r="D54" s="14"/>
      <c r="E54" s="15"/>
      <c r="F54" s="12"/>
      <c r="G54" s="14">
        <v>1</v>
      </c>
      <c r="H54" s="15"/>
      <c r="I54" s="12"/>
      <c r="J54" s="94">
        <f aca="true" t="shared" si="11" ref="J54:J60">K54*30</f>
        <v>150</v>
      </c>
      <c r="K54" s="95">
        <f aca="true" t="shared" si="12" ref="K54:K60">SUM(Q54:X54)</f>
        <v>5</v>
      </c>
      <c r="L54" s="95">
        <f>K54*10</f>
        <v>50</v>
      </c>
      <c r="M54" s="97">
        <v>14</v>
      </c>
      <c r="N54" s="97">
        <v>36</v>
      </c>
      <c r="O54" s="97"/>
      <c r="P54" s="96">
        <f aca="true" t="shared" si="13" ref="P54:P60">J54-L54</f>
        <v>100</v>
      </c>
      <c r="Q54" s="205">
        <v>5</v>
      </c>
      <c r="R54" s="205"/>
      <c r="S54" s="205"/>
      <c r="T54" s="205"/>
      <c r="U54" s="206"/>
      <c r="V54" s="206"/>
      <c r="W54" s="206"/>
      <c r="X54" s="206"/>
    </row>
    <row r="55" spans="1:24" s="164" customFormat="1" ht="24.75" customHeight="1">
      <c r="A55" s="101" t="s">
        <v>152</v>
      </c>
      <c r="B55" s="11" t="s">
        <v>133</v>
      </c>
      <c r="C55" s="14"/>
      <c r="D55" s="14"/>
      <c r="E55" s="15"/>
      <c r="F55" s="12"/>
      <c r="G55" s="14">
        <v>2</v>
      </c>
      <c r="H55" s="15"/>
      <c r="I55" s="12"/>
      <c r="J55" s="94">
        <f t="shared" si="11"/>
        <v>150</v>
      </c>
      <c r="K55" s="95">
        <f t="shared" si="12"/>
        <v>5</v>
      </c>
      <c r="L55" s="95">
        <f>K55*10</f>
        <v>50</v>
      </c>
      <c r="M55" s="97">
        <v>14</v>
      </c>
      <c r="N55" s="97">
        <v>36</v>
      </c>
      <c r="O55" s="97"/>
      <c r="P55" s="96">
        <f t="shared" si="13"/>
        <v>100</v>
      </c>
      <c r="Q55" s="205"/>
      <c r="R55" s="205">
        <v>5</v>
      </c>
      <c r="S55" s="205"/>
      <c r="T55" s="205"/>
      <c r="U55" s="205"/>
      <c r="V55" s="205"/>
      <c r="W55" s="205"/>
      <c r="X55" s="205"/>
    </row>
    <row r="56" spans="1:24" s="164" customFormat="1" ht="24.75" customHeight="1">
      <c r="A56" s="101" t="s">
        <v>153</v>
      </c>
      <c r="B56" s="13" t="s">
        <v>135</v>
      </c>
      <c r="C56" s="14"/>
      <c r="D56" s="14"/>
      <c r="E56" s="15"/>
      <c r="F56" s="12"/>
      <c r="G56" s="14">
        <v>2</v>
      </c>
      <c r="H56" s="15"/>
      <c r="I56" s="12"/>
      <c r="J56" s="94">
        <f t="shared" si="11"/>
        <v>150</v>
      </c>
      <c r="K56" s="95">
        <f t="shared" si="12"/>
        <v>5</v>
      </c>
      <c r="L56" s="95">
        <f>K56*10</f>
        <v>50</v>
      </c>
      <c r="M56" s="97">
        <v>14</v>
      </c>
      <c r="N56" s="97">
        <v>36</v>
      </c>
      <c r="O56" s="97"/>
      <c r="P56" s="96">
        <f t="shared" si="13"/>
        <v>100</v>
      </c>
      <c r="Q56" s="205"/>
      <c r="R56" s="205">
        <v>5</v>
      </c>
      <c r="S56" s="205"/>
      <c r="T56" s="205"/>
      <c r="U56" s="205"/>
      <c r="V56" s="205"/>
      <c r="W56" s="205"/>
      <c r="X56" s="205"/>
    </row>
    <row r="57" spans="1:24" s="164" customFormat="1" ht="24.75" customHeight="1">
      <c r="A57" s="101" t="s">
        <v>154</v>
      </c>
      <c r="B57" s="13" t="s">
        <v>136</v>
      </c>
      <c r="C57" s="14"/>
      <c r="D57" s="14"/>
      <c r="E57" s="15"/>
      <c r="F57" s="12"/>
      <c r="G57" s="14">
        <v>3</v>
      </c>
      <c r="H57" s="15"/>
      <c r="I57" s="12"/>
      <c r="J57" s="94">
        <f t="shared" si="11"/>
        <v>150</v>
      </c>
      <c r="K57" s="95">
        <f t="shared" si="12"/>
        <v>5</v>
      </c>
      <c r="L57" s="95">
        <v>26</v>
      </c>
      <c r="M57" s="97">
        <v>6</v>
      </c>
      <c r="N57" s="97">
        <v>20</v>
      </c>
      <c r="O57" s="97"/>
      <c r="P57" s="96">
        <f t="shared" si="13"/>
        <v>124</v>
      </c>
      <c r="Q57" s="205"/>
      <c r="R57" s="205"/>
      <c r="S57" s="205">
        <v>5</v>
      </c>
      <c r="T57" s="205"/>
      <c r="U57" s="206"/>
      <c r="V57" s="206"/>
      <c r="W57" s="206"/>
      <c r="X57" s="206"/>
    </row>
    <row r="58" spans="1:24" s="164" customFormat="1" ht="24.75" customHeight="1">
      <c r="A58" s="101" t="s">
        <v>155</v>
      </c>
      <c r="B58" s="13" t="s">
        <v>137</v>
      </c>
      <c r="C58" s="14"/>
      <c r="D58" s="14"/>
      <c r="E58" s="15"/>
      <c r="F58" s="12"/>
      <c r="G58" s="14">
        <v>4</v>
      </c>
      <c r="H58" s="15"/>
      <c r="I58" s="12"/>
      <c r="J58" s="94">
        <f t="shared" si="11"/>
        <v>150</v>
      </c>
      <c r="K58" s="95">
        <f t="shared" si="12"/>
        <v>5</v>
      </c>
      <c r="L58" s="95">
        <v>26</v>
      </c>
      <c r="M58" s="97">
        <v>6</v>
      </c>
      <c r="N58" s="97">
        <v>20</v>
      </c>
      <c r="O58" s="97"/>
      <c r="P58" s="96">
        <f t="shared" si="13"/>
        <v>124</v>
      </c>
      <c r="Q58" s="205"/>
      <c r="R58" s="205"/>
      <c r="S58" s="205"/>
      <c r="T58" s="205">
        <v>5</v>
      </c>
      <c r="U58" s="205"/>
      <c r="V58" s="205"/>
      <c r="W58" s="205"/>
      <c r="X58" s="205"/>
    </row>
    <row r="59" spans="1:24" s="164" customFormat="1" ht="24.75" customHeight="1">
      <c r="A59" s="101" t="s">
        <v>156</v>
      </c>
      <c r="B59" s="13" t="s">
        <v>138</v>
      </c>
      <c r="C59" s="14"/>
      <c r="D59" s="14"/>
      <c r="E59" s="15"/>
      <c r="F59" s="12"/>
      <c r="G59" s="14">
        <v>4</v>
      </c>
      <c r="H59" s="15"/>
      <c r="I59" s="12"/>
      <c r="J59" s="94">
        <f t="shared" si="11"/>
        <v>150</v>
      </c>
      <c r="K59" s="95">
        <f t="shared" si="12"/>
        <v>5</v>
      </c>
      <c r="L59" s="95">
        <v>26</v>
      </c>
      <c r="M59" s="97">
        <v>6</v>
      </c>
      <c r="N59" s="97">
        <v>20</v>
      </c>
      <c r="O59" s="97"/>
      <c r="P59" s="96">
        <f t="shared" si="13"/>
        <v>124</v>
      </c>
      <c r="Q59" s="205"/>
      <c r="R59" s="205"/>
      <c r="S59" s="205"/>
      <c r="T59" s="205">
        <v>5</v>
      </c>
      <c r="U59" s="205"/>
      <c r="V59" s="205"/>
      <c r="W59" s="205"/>
      <c r="X59" s="205"/>
    </row>
    <row r="60" spans="1:24" s="164" customFormat="1" ht="24.75" customHeight="1">
      <c r="A60" s="101" t="s">
        <v>216</v>
      </c>
      <c r="B60" s="13" t="s">
        <v>217</v>
      </c>
      <c r="C60" s="14"/>
      <c r="D60" s="14"/>
      <c r="E60" s="15"/>
      <c r="F60" s="12"/>
      <c r="G60" s="14">
        <v>2</v>
      </c>
      <c r="H60" s="15">
        <v>4</v>
      </c>
      <c r="I60" s="12"/>
      <c r="J60" s="94">
        <f t="shared" si="11"/>
        <v>360</v>
      </c>
      <c r="K60" s="95">
        <f t="shared" si="12"/>
        <v>12</v>
      </c>
      <c r="L60" s="95">
        <v>80</v>
      </c>
      <c r="M60" s="196"/>
      <c r="N60" s="196">
        <v>80</v>
      </c>
      <c r="O60" s="97"/>
      <c r="P60" s="96">
        <f t="shared" si="13"/>
        <v>280</v>
      </c>
      <c r="Q60" s="207">
        <v>3</v>
      </c>
      <c r="R60" s="205">
        <v>3</v>
      </c>
      <c r="S60" s="205">
        <v>3</v>
      </c>
      <c r="T60" s="205">
        <v>3</v>
      </c>
      <c r="U60" s="205"/>
      <c r="V60" s="205"/>
      <c r="W60" s="205"/>
      <c r="X60" s="205"/>
    </row>
    <row r="61" spans="1:24" s="169" customFormat="1" ht="34.5" customHeight="1" thickBot="1">
      <c r="A61" s="312" t="s">
        <v>125</v>
      </c>
      <c r="B61" s="313"/>
      <c r="C61" s="371"/>
      <c r="D61" s="333"/>
      <c r="E61" s="334"/>
      <c r="F61" s="332"/>
      <c r="G61" s="333"/>
      <c r="H61" s="334"/>
      <c r="I61" s="5"/>
      <c r="J61" s="2">
        <f aca="true" t="shared" si="14" ref="J61:X61">SUM(J54:J60)</f>
        <v>1260</v>
      </c>
      <c r="K61" s="3">
        <f t="shared" si="14"/>
        <v>42</v>
      </c>
      <c r="L61" s="3">
        <f t="shared" si="14"/>
        <v>308</v>
      </c>
      <c r="M61" s="3">
        <f t="shared" si="14"/>
        <v>60</v>
      </c>
      <c r="N61" s="3">
        <f t="shared" si="14"/>
        <v>248</v>
      </c>
      <c r="O61" s="3">
        <f t="shared" si="14"/>
        <v>0</v>
      </c>
      <c r="P61" s="4">
        <f t="shared" si="14"/>
        <v>952</v>
      </c>
      <c r="Q61" s="2">
        <f t="shared" si="14"/>
        <v>8</v>
      </c>
      <c r="R61" s="3">
        <f t="shared" si="14"/>
        <v>13</v>
      </c>
      <c r="S61" s="3">
        <f t="shared" si="14"/>
        <v>8</v>
      </c>
      <c r="T61" s="3">
        <f t="shared" si="14"/>
        <v>13</v>
      </c>
      <c r="U61" s="3">
        <f t="shared" si="14"/>
        <v>0</v>
      </c>
      <c r="V61" s="3">
        <f t="shared" si="14"/>
        <v>0</v>
      </c>
      <c r="W61" s="3">
        <f t="shared" si="14"/>
        <v>0</v>
      </c>
      <c r="X61" s="6">
        <f t="shared" si="14"/>
        <v>0</v>
      </c>
    </row>
    <row r="62" spans="1:24" s="167" customFormat="1" ht="19.5" customHeight="1" thickBot="1">
      <c r="A62" s="297"/>
      <c r="B62" s="298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299"/>
    </row>
    <row r="63" spans="1:24" s="171" customFormat="1" ht="34.5" customHeight="1">
      <c r="A63" s="365" t="s">
        <v>126</v>
      </c>
      <c r="B63" s="366"/>
      <c r="C63" s="366"/>
      <c r="D63" s="366"/>
      <c r="E63" s="366"/>
      <c r="F63" s="366"/>
      <c r="G63" s="366"/>
      <c r="H63" s="366"/>
      <c r="I63" s="366"/>
      <c r="J63" s="366"/>
      <c r="K63" s="366"/>
      <c r="L63" s="366"/>
      <c r="M63" s="366"/>
      <c r="N63" s="366"/>
      <c r="O63" s="366"/>
      <c r="P63" s="366"/>
      <c r="Q63" s="366"/>
      <c r="R63" s="366"/>
      <c r="S63" s="366"/>
      <c r="T63" s="366"/>
      <c r="U63" s="366"/>
      <c r="V63" s="366"/>
      <c r="W63" s="366"/>
      <c r="X63" s="367"/>
    </row>
    <row r="64" spans="1:24" s="170" customFormat="1" ht="24.75" customHeight="1">
      <c r="A64" s="102" t="s">
        <v>157</v>
      </c>
      <c r="B64" s="13" t="s">
        <v>200</v>
      </c>
      <c r="C64" s="14"/>
      <c r="D64" s="14"/>
      <c r="E64" s="15"/>
      <c r="F64" s="12"/>
      <c r="G64" s="14">
        <v>4</v>
      </c>
      <c r="H64" s="15"/>
      <c r="I64" s="12"/>
      <c r="J64" s="94">
        <f aca="true" t="shared" si="15" ref="J64:J69">K64*30</f>
        <v>90</v>
      </c>
      <c r="K64" s="95">
        <f aca="true" t="shared" si="16" ref="K64:K69">SUM(Q64:X64)</f>
        <v>3</v>
      </c>
      <c r="L64" s="95">
        <f aca="true" t="shared" si="17" ref="L64:L69">K64*10</f>
        <v>30</v>
      </c>
      <c r="M64" s="196">
        <v>10</v>
      </c>
      <c r="N64" s="196">
        <v>20</v>
      </c>
      <c r="O64" s="98"/>
      <c r="P64" s="96">
        <f aca="true" t="shared" si="18" ref="P64:P69">J64-L64</f>
        <v>60</v>
      </c>
      <c r="Q64" s="197"/>
      <c r="R64" s="198"/>
      <c r="S64" s="198"/>
      <c r="T64" s="198">
        <v>3</v>
      </c>
      <c r="U64" s="198"/>
      <c r="V64" s="198"/>
      <c r="W64" s="198"/>
      <c r="X64" s="199"/>
    </row>
    <row r="65" spans="1:24" s="170" customFormat="1" ht="24.75" customHeight="1">
      <c r="A65" s="102" t="s">
        <v>158</v>
      </c>
      <c r="B65" s="11" t="s">
        <v>201</v>
      </c>
      <c r="C65" s="16"/>
      <c r="D65" s="16"/>
      <c r="E65" s="17"/>
      <c r="F65" s="18"/>
      <c r="G65" s="16">
        <v>5</v>
      </c>
      <c r="H65" s="17"/>
      <c r="I65" s="18"/>
      <c r="J65" s="94">
        <f t="shared" si="15"/>
        <v>90</v>
      </c>
      <c r="K65" s="95">
        <f t="shared" si="16"/>
        <v>3</v>
      </c>
      <c r="L65" s="95">
        <f t="shared" si="17"/>
        <v>30</v>
      </c>
      <c r="M65" s="200">
        <v>10</v>
      </c>
      <c r="N65" s="200">
        <v>20</v>
      </c>
      <c r="O65" s="172"/>
      <c r="P65" s="96">
        <f t="shared" si="18"/>
        <v>60</v>
      </c>
      <c r="Q65" s="201"/>
      <c r="R65" s="202"/>
      <c r="S65" s="202"/>
      <c r="T65" s="202"/>
      <c r="U65" s="202">
        <v>3</v>
      </c>
      <c r="V65" s="202"/>
      <c r="W65" s="202"/>
      <c r="X65" s="203"/>
    </row>
    <row r="66" spans="1:24" s="170" customFormat="1" ht="24.75" customHeight="1">
      <c r="A66" s="102" t="s">
        <v>159</v>
      </c>
      <c r="B66" s="13" t="s">
        <v>202</v>
      </c>
      <c r="C66" s="16"/>
      <c r="D66" s="16"/>
      <c r="E66" s="17"/>
      <c r="F66" s="18"/>
      <c r="G66" s="16">
        <v>7</v>
      </c>
      <c r="H66" s="17"/>
      <c r="I66" s="18"/>
      <c r="J66" s="94">
        <f t="shared" si="15"/>
        <v>300</v>
      </c>
      <c r="K66" s="95">
        <f t="shared" si="16"/>
        <v>10</v>
      </c>
      <c r="L66" s="95">
        <f t="shared" si="17"/>
        <v>100</v>
      </c>
      <c r="M66" s="200">
        <v>40</v>
      </c>
      <c r="N66" s="200">
        <v>60</v>
      </c>
      <c r="O66" s="172"/>
      <c r="P66" s="96">
        <f t="shared" si="18"/>
        <v>200</v>
      </c>
      <c r="Q66" s="201"/>
      <c r="R66" s="202"/>
      <c r="S66" s="202"/>
      <c r="T66" s="202"/>
      <c r="U66" s="202"/>
      <c r="V66" s="202"/>
      <c r="W66" s="202">
        <v>10</v>
      </c>
      <c r="X66" s="203"/>
    </row>
    <row r="67" spans="1:24" s="170" customFormat="1" ht="24.75" customHeight="1">
      <c r="A67" s="102" t="s">
        <v>160</v>
      </c>
      <c r="B67" s="13" t="s">
        <v>203</v>
      </c>
      <c r="C67" s="16"/>
      <c r="D67" s="16"/>
      <c r="E67" s="17"/>
      <c r="F67" s="18"/>
      <c r="G67" s="16">
        <v>7</v>
      </c>
      <c r="H67" s="17"/>
      <c r="I67" s="18"/>
      <c r="J67" s="94">
        <f t="shared" si="15"/>
        <v>120</v>
      </c>
      <c r="K67" s="95">
        <f t="shared" si="16"/>
        <v>4</v>
      </c>
      <c r="L67" s="95">
        <f t="shared" si="17"/>
        <v>40</v>
      </c>
      <c r="M67" s="200">
        <v>20</v>
      </c>
      <c r="N67" s="200">
        <v>20</v>
      </c>
      <c r="O67" s="172"/>
      <c r="P67" s="96">
        <f t="shared" si="18"/>
        <v>80</v>
      </c>
      <c r="Q67" s="201"/>
      <c r="R67" s="202"/>
      <c r="S67" s="202"/>
      <c r="T67" s="202"/>
      <c r="U67" s="202"/>
      <c r="V67" s="202"/>
      <c r="W67" s="202">
        <v>4</v>
      </c>
      <c r="X67" s="203"/>
    </row>
    <row r="68" spans="1:24" s="170" customFormat="1" ht="24.75" customHeight="1">
      <c r="A68" s="102" t="s">
        <v>161</v>
      </c>
      <c r="B68" s="13" t="s">
        <v>204</v>
      </c>
      <c r="C68" s="19"/>
      <c r="D68" s="19"/>
      <c r="E68" s="20"/>
      <c r="F68" s="21"/>
      <c r="G68" s="19">
        <v>8</v>
      </c>
      <c r="H68" s="20"/>
      <c r="I68" s="21"/>
      <c r="J68" s="94">
        <f t="shared" si="15"/>
        <v>90</v>
      </c>
      <c r="K68" s="95">
        <f t="shared" si="16"/>
        <v>3</v>
      </c>
      <c r="L68" s="95">
        <f t="shared" si="17"/>
        <v>30</v>
      </c>
      <c r="M68" s="200">
        <v>10</v>
      </c>
      <c r="N68" s="200">
        <v>20</v>
      </c>
      <c r="O68" s="172"/>
      <c r="P68" s="96">
        <f t="shared" si="18"/>
        <v>60</v>
      </c>
      <c r="Q68" s="201"/>
      <c r="R68" s="202"/>
      <c r="S68" s="202"/>
      <c r="T68" s="202"/>
      <c r="U68" s="202"/>
      <c r="V68" s="202"/>
      <c r="W68" s="202"/>
      <c r="X68" s="203">
        <v>3</v>
      </c>
    </row>
    <row r="69" spans="1:24" s="170" customFormat="1" ht="24.75" customHeight="1">
      <c r="A69" s="102" t="s">
        <v>162</v>
      </c>
      <c r="B69" s="13" t="s">
        <v>205</v>
      </c>
      <c r="C69" s="14"/>
      <c r="D69" s="14"/>
      <c r="E69" s="15"/>
      <c r="F69" s="12">
        <v>5</v>
      </c>
      <c r="G69" s="14">
        <v>6</v>
      </c>
      <c r="H69" s="15"/>
      <c r="I69" s="12"/>
      <c r="J69" s="94">
        <f t="shared" si="15"/>
        <v>180</v>
      </c>
      <c r="K69" s="95">
        <f t="shared" si="16"/>
        <v>6</v>
      </c>
      <c r="L69" s="95">
        <f t="shared" si="17"/>
        <v>60</v>
      </c>
      <c r="M69" s="196">
        <v>20</v>
      </c>
      <c r="N69" s="196">
        <v>40</v>
      </c>
      <c r="O69" s="97"/>
      <c r="P69" s="96">
        <f t="shared" si="18"/>
        <v>120</v>
      </c>
      <c r="Q69" s="208"/>
      <c r="R69" s="209"/>
      <c r="S69" s="209"/>
      <c r="T69" s="209"/>
      <c r="U69" s="209">
        <v>3</v>
      </c>
      <c r="V69" s="209">
        <v>3</v>
      </c>
      <c r="W69" s="209"/>
      <c r="X69" s="210"/>
    </row>
    <row r="70" spans="1:24" s="169" customFormat="1" ht="34.5" customHeight="1" thickBot="1">
      <c r="A70" s="312" t="s">
        <v>127</v>
      </c>
      <c r="B70" s="313"/>
      <c r="C70" s="333"/>
      <c r="D70" s="333"/>
      <c r="E70" s="334"/>
      <c r="F70" s="332"/>
      <c r="G70" s="333"/>
      <c r="H70" s="334"/>
      <c r="I70" s="5"/>
      <c r="J70" s="2">
        <f aca="true" t="shared" si="19" ref="J70:X70">SUM(J64:J69)</f>
        <v>870</v>
      </c>
      <c r="K70" s="3">
        <f t="shared" si="19"/>
        <v>29</v>
      </c>
      <c r="L70" s="3">
        <f t="shared" si="19"/>
        <v>290</v>
      </c>
      <c r="M70" s="3">
        <f t="shared" si="19"/>
        <v>110</v>
      </c>
      <c r="N70" s="3">
        <f t="shared" si="19"/>
        <v>180</v>
      </c>
      <c r="O70" s="3">
        <f t="shared" si="19"/>
        <v>0</v>
      </c>
      <c r="P70" s="3">
        <f t="shared" si="19"/>
        <v>580</v>
      </c>
      <c r="Q70" s="2">
        <f t="shared" si="19"/>
        <v>0</v>
      </c>
      <c r="R70" s="3">
        <f t="shared" si="19"/>
        <v>0</v>
      </c>
      <c r="S70" s="3">
        <f t="shared" si="19"/>
        <v>0</v>
      </c>
      <c r="T70" s="3">
        <f t="shared" si="19"/>
        <v>3</v>
      </c>
      <c r="U70" s="3">
        <f t="shared" si="19"/>
        <v>6</v>
      </c>
      <c r="V70" s="3">
        <f t="shared" si="19"/>
        <v>3</v>
      </c>
      <c r="W70" s="3">
        <f t="shared" si="19"/>
        <v>14</v>
      </c>
      <c r="X70" s="6">
        <f t="shared" si="19"/>
        <v>3</v>
      </c>
    </row>
    <row r="71" spans="1:24" s="170" customFormat="1" ht="19.5" customHeight="1" thickBot="1">
      <c r="A71" s="335"/>
      <c r="B71" s="336"/>
      <c r="C71" s="336"/>
      <c r="D71" s="336"/>
      <c r="E71" s="336"/>
      <c r="F71" s="336"/>
      <c r="G71" s="336"/>
      <c r="H71" s="336"/>
      <c r="I71" s="336"/>
      <c r="J71" s="336"/>
      <c r="K71" s="336"/>
      <c r="L71" s="336"/>
      <c r="M71" s="336"/>
      <c r="N71" s="336"/>
      <c r="O71" s="336"/>
      <c r="P71" s="336"/>
      <c r="Q71" s="336"/>
      <c r="R71" s="336"/>
      <c r="S71" s="336"/>
      <c r="T71" s="336"/>
      <c r="U71" s="336"/>
      <c r="V71" s="336"/>
      <c r="W71" s="336"/>
      <c r="X71" s="337"/>
    </row>
    <row r="72" spans="1:24" s="169" customFormat="1" ht="34.5" customHeight="1" thickBot="1">
      <c r="A72" s="338" t="s">
        <v>128</v>
      </c>
      <c r="B72" s="339"/>
      <c r="C72" s="340"/>
      <c r="D72" s="341"/>
      <c r="E72" s="342"/>
      <c r="F72" s="340"/>
      <c r="G72" s="341"/>
      <c r="H72" s="342"/>
      <c r="I72" s="89"/>
      <c r="J72" s="90">
        <f aca="true" t="shared" si="20" ref="J72:X72">SUM(J61,J70)</f>
        <v>2130</v>
      </c>
      <c r="K72" s="90">
        <f t="shared" si="20"/>
        <v>71</v>
      </c>
      <c r="L72" s="90">
        <f t="shared" si="20"/>
        <v>598</v>
      </c>
      <c r="M72" s="90">
        <f t="shared" si="20"/>
        <v>170</v>
      </c>
      <c r="N72" s="90">
        <f t="shared" si="20"/>
        <v>428</v>
      </c>
      <c r="O72" s="90">
        <f t="shared" si="20"/>
        <v>0</v>
      </c>
      <c r="P72" s="90">
        <f t="shared" si="20"/>
        <v>1532</v>
      </c>
      <c r="Q72" s="90">
        <f t="shared" si="20"/>
        <v>8</v>
      </c>
      <c r="R72" s="90">
        <f t="shared" si="20"/>
        <v>13</v>
      </c>
      <c r="S72" s="90">
        <f t="shared" si="20"/>
        <v>8</v>
      </c>
      <c r="T72" s="90">
        <f t="shared" si="20"/>
        <v>16</v>
      </c>
      <c r="U72" s="90">
        <f t="shared" si="20"/>
        <v>6</v>
      </c>
      <c r="V72" s="90">
        <f t="shared" si="20"/>
        <v>3</v>
      </c>
      <c r="W72" s="90">
        <f t="shared" si="20"/>
        <v>14</v>
      </c>
      <c r="X72" s="90">
        <f t="shared" si="20"/>
        <v>3</v>
      </c>
    </row>
    <row r="73" spans="1:24" s="167" customFormat="1" ht="19.5" customHeight="1" thickBot="1">
      <c r="A73" s="353"/>
      <c r="B73" s="354"/>
      <c r="C73" s="354"/>
      <c r="D73" s="354"/>
      <c r="E73" s="354"/>
      <c r="F73" s="354"/>
      <c r="G73" s="354"/>
      <c r="H73" s="354"/>
      <c r="I73" s="354"/>
      <c r="J73" s="354"/>
      <c r="K73" s="354"/>
      <c r="L73" s="354"/>
      <c r="M73" s="354"/>
      <c r="N73" s="354"/>
      <c r="O73" s="354"/>
      <c r="P73" s="354"/>
      <c r="Q73" s="354"/>
      <c r="R73" s="354"/>
      <c r="S73" s="354"/>
      <c r="T73" s="354"/>
      <c r="U73" s="354"/>
      <c r="V73" s="354"/>
      <c r="W73" s="354"/>
      <c r="X73" s="355"/>
    </row>
    <row r="74" spans="1:24" s="171" customFormat="1" ht="34.5" customHeight="1" thickBot="1">
      <c r="A74" s="360" t="s">
        <v>129</v>
      </c>
      <c r="B74" s="360"/>
      <c r="C74" s="331">
        <f>COUNT(C11:E16,C20:E36,C40:E41,C45:E47,C54:E60,C64:E69)</f>
        <v>12</v>
      </c>
      <c r="D74" s="331"/>
      <c r="E74" s="331"/>
      <c r="F74" s="331">
        <f>COUNT(F11:H16,F20:H36,F40:H41,F45:H47,F54:H60,F64:H69)</f>
        <v>39</v>
      </c>
      <c r="G74" s="331"/>
      <c r="H74" s="331"/>
      <c r="I74" s="80">
        <f>COUNT(I11:I16,I20:I36,I40:I41,I45:I47,I54:I60,I64:I69)</f>
        <v>2</v>
      </c>
      <c r="J74" s="8">
        <f aca="true" t="shared" si="21" ref="J74:X74">SUM(J50,J72)</f>
        <v>7200</v>
      </c>
      <c r="K74" s="8">
        <f t="shared" si="21"/>
        <v>240</v>
      </c>
      <c r="L74" s="8">
        <f t="shared" si="21"/>
        <v>1918</v>
      </c>
      <c r="M74" s="8">
        <f t="shared" si="21"/>
        <v>616</v>
      </c>
      <c r="N74" s="8">
        <f t="shared" si="21"/>
        <v>1302</v>
      </c>
      <c r="O74" s="8">
        <f t="shared" si="21"/>
        <v>0</v>
      </c>
      <c r="P74" s="8">
        <f t="shared" si="21"/>
        <v>5282</v>
      </c>
      <c r="Q74" s="8">
        <f t="shared" si="21"/>
        <v>30</v>
      </c>
      <c r="R74" s="8">
        <f t="shared" si="21"/>
        <v>30</v>
      </c>
      <c r="S74" s="8">
        <f t="shared" si="21"/>
        <v>30</v>
      </c>
      <c r="T74" s="8">
        <f t="shared" si="21"/>
        <v>30</v>
      </c>
      <c r="U74" s="8">
        <f t="shared" si="21"/>
        <v>30</v>
      </c>
      <c r="V74" s="8">
        <f t="shared" si="21"/>
        <v>30</v>
      </c>
      <c r="W74" s="8">
        <f t="shared" si="21"/>
        <v>30</v>
      </c>
      <c r="X74" s="8">
        <f t="shared" si="21"/>
        <v>30</v>
      </c>
    </row>
    <row r="75" spans="1:24" ht="19.5" customHeight="1" thickBot="1">
      <c r="A75" s="173"/>
      <c r="B75" s="173"/>
      <c r="C75" s="174"/>
      <c r="D75" s="174"/>
      <c r="E75" s="174"/>
      <c r="F75" s="174"/>
      <c r="G75" s="174"/>
      <c r="H75" s="174"/>
      <c r="I75" s="174"/>
      <c r="J75" s="175"/>
      <c r="K75" s="176"/>
      <c r="L75" s="177"/>
      <c r="M75" s="177"/>
      <c r="N75" s="177"/>
      <c r="O75" s="177"/>
      <c r="P75" s="177"/>
      <c r="Q75" s="178"/>
      <c r="R75" s="178"/>
      <c r="S75" s="178"/>
      <c r="T75" s="178"/>
      <c r="U75" s="178"/>
      <c r="V75" s="178"/>
      <c r="W75" s="178"/>
      <c r="X75" s="178"/>
    </row>
    <row r="76" spans="1:24" ht="24.75" customHeight="1" thickBot="1">
      <c r="A76" s="361"/>
      <c r="B76" s="361"/>
      <c r="C76" s="356"/>
      <c r="D76" s="356"/>
      <c r="E76" s="356"/>
      <c r="F76" s="356"/>
      <c r="G76" s="356"/>
      <c r="H76" s="356"/>
      <c r="I76" s="179"/>
      <c r="J76" s="180"/>
      <c r="K76" s="181"/>
      <c r="L76" s="372" t="s">
        <v>95</v>
      </c>
      <c r="M76" s="357" t="s">
        <v>99</v>
      </c>
      <c r="N76" s="358"/>
      <c r="O76" s="358"/>
      <c r="P76" s="359"/>
      <c r="Q76" s="9">
        <f>COUNTIF($C$11:$E$16,1)+COUNTIF($C$20:$E$36,1)+COUNTIF($C$54:$E$60,1)+COUNTIF($C$64:$E$69,1)+COUNTIF($C$40:$E$41,1)+COUNTIF($C$45:$E$47,1)</f>
        <v>2</v>
      </c>
      <c r="R76" s="9">
        <v>1</v>
      </c>
      <c r="S76" s="9">
        <f>COUNTIF($C$11:$E$16,3)+COUNTIF($C$20:$E$36,3)+COUNTIF($C$54:$E$60,3)+COUNTIF($C$64:$E$69,3)+COUNTIF($C$40:$E$41,3)+COUNTIF($C$45:$E$47,3)</f>
        <v>2</v>
      </c>
      <c r="T76" s="9">
        <v>1</v>
      </c>
      <c r="U76" s="9">
        <v>2</v>
      </c>
      <c r="V76" s="9">
        <f>COUNTIF($C$11:$E$16,6)+COUNTIF($C$20:$E$36,6)+COUNTIF($C$54:$E$60,6)+COUNTIF($C$64:$E$69,6)+COUNTIF($C$40:$E$41,6)+COUNTIF($C$45:$E$47,6)</f>
        <v>2</v>
      </c>
      <c r="W76" s="9"/>
      <c r="X76" s="9">
        <v>2</v>
      </c>
    </row>
    <row r="77" spans="1:24" ht="24.75" customHeight="1" thickBot="1">
      <c r="A77" s="361"/>
      <c r="B77" s="361"/>
      <c r="C77" s="356"/>
      <c r="D77" s="356"/>
      <c r="E77" s="356"/>
      <c r="F77" s="356"/>
      <c r="G77" s="356"/>
      <c r="H77" s="356"/>
      <c r="I77" s="179"/>
      <c r="J77" s="180"/>
      <c r="K77" s="181"/>
      <c r="L77" s="373"/>
      <c r="M77" s="357" t="s">
        <v>96</v>
      </c>
      <c r="N77" s="358"/>
      <c r="O77" s="358"/>
      <c r="P77" s="359"/>
      <c r="Q77" s="9">
        <v>5</v>
      </c>
      <c r="R77" s="9">
        <v>6</v>
      </c>
      <c r="S77" s="9">
        <v>3</v>
      </c>
      <c r="T77" s="9">
        <v>5</v>
      </c>
      <c r="U77" s="9">
        <f>COUNTIF($F$11:$H$16,5)+COUNTIF($F$20:$H$36,5)+COUNTIF($F$54:$H$60,5)+COUNTIF($F$64:$H$69,5)+COUNTIF($F$40:$H$41,5)+COUNTIF($F$45:$H$47,5)</f>
        <v>4</v>
      </c>
      <c r="V77" s="9">
        <v>3</v>
      </c>
      <c r="W77" s="9">
        <v>5</v>
      </c>
      <c r="X77" s="9">
        <v>4</v>
      </c>
    </row>
    <row r="78" spans="1:24" ht="24.75" customHeight="1" thickBot="1">
      <c r="A78" s="361"/>
      <c r="B78" s="361"/>
      <c r="C78" s="356"/>
      <c r="D78" s="356"/>
      <c r="E78" s="356"/>
      <c r="F78" s="356"/>
      <c r="G78" s="356"/>
      <c r="H78" s="356"/>
      <c r="I78" s="179"/>
      <c r="J78" s="180"/>
      <c r="K78" s="181"/>
      <c r="L78" s="373"/>
      <c r="M78" s="357" t="s">
        <v>97</v>
      </c>
      <c r="N78" s="358"/>
      <c r="O78" s="358"/>
      <c r="P78" s="359"/>
      <c r="Q78" s="9">
        <f>COUNTIF($I$40:$I$41,1)</f>
        <v>0</v>
      </c>
      <c r="R78" s="9">
        <f>COUNTIF($I$40:$I$41,2)</f>
        <v>0</v>
      </c>
      <c r="S78" s="9">
        <v>0</v>
      </c>
      <c r="T78" s="9">
        <f>COUNTIF($I$40:$I$41,4)</f>
        <v>0</v>
      </c>
      <c r="U78" s="9">
        <f>COUNTIF($I$40:$I$41,5)</f>
        <v>0</v>
      </c>
      <c r="V78" s="9">
        <v>1</v>
      </c>
      <c r="W78" s="9">
        <v>1</v>
      </c>
      <c r="X78" s="9">
        <f>COUNTIF($I$40:$I$41,8)</f>
        <v>0</v>
      </c>
    </row>
    <row r="79" spans="1:24" ht="24.75" customHeight="1" thickBot="1">
      <c r="A79" s="361"/>
      <c r="B79" s="361"/>
      <c r="C79" s="356"/>
      <c r="D79" s="356"/>
      <c r="E79" s="356"/>
      <c r="F79" s="356"/>
      <c r="G79" s="356"/>
      <c r="H79" s="356"/>
      <c r="I79" s="179"/>
      <c r="J79" s="180"/>
      <c r="K79" s="181"/>
      <c r="L79" s="373"/>
      <c r="M79" s="357" t="s">
        <v>98</v>
      </c>
      <c r="N79" s="358"/>
      <c r="O79" s="358"/>
      <c r="P79" s="359"/>
      <c r="Q79" s="9">
        <f>COUNTIF($I$45:$I$47,1)</f>
        <v>0</v>
      </c>
      <c r="R79" s="9">
        <v>0</v>
      </c>
      <c r="S79" s="9">
        <v>0</v>
      </c>
      <c r="T79" s="9">
        <v>1</v>
      </c>
      <c r="U79" s="9">
        <f>COUNTIF($I$45:$I$47,5)</f>
        <v>0</v>
      </c>
      <c r="V79" s="9">
        <v>1</v>
      </c>
      <c r="W79" s="9">
        <f>COUNTIF($I$45:$I$47,7)</f>
        <v>0</v>
      </c>
      <c r="X79" s="10">
        <v>1</v>
      </c>
    </row>
    <row r="80" spans="1:24" ht="30" customHeight="1" thickBot="1">
      <c r="A80" s="361"/>
      <c r="B80" s="361"/>
      <c r="C80" s="356"/>
      <c r="D80" s="356"/>
      <c r="E80" s="356"/>
      <c r="F80" s="356"/>
      <c r="G80" s="356"/>
      <c r="H80" s="356"/>
      <c r="I80" s="179"/>
      <c r="J80" s="180"/>
      <c r="K80" s="181"/>
      <c r="L80" s="374"/>
      <c r="M80" s="368" t="s">
        <v>100</v>
      </c>
      <c r="N80" s="369"/>
      <c r="O80" s="369"/>
      <c r="P80" s="370"/>
      <c r="Q80" s="115">
        <f>SUM(Q76:Q79)</f>
        <v>7</v>
      </c>
      <c r="R80" s="115">
        <f aca="true" t="shared" si="22" ref="R80:X80">SUM(R76:R79)</f>
        <v>7</v>
      </c>
      <c r="S80" s="115">
        <f t="shared" si="22"/>
        <v>5</v>
      </c>
      <c r="T80" s="115">
        <v>7</v>
      </c>
      <c r="U80" s="115">
        <f t="shared" si="22"/>
        <v>6</v>
      </c>
      <c r="V80" s="115">
        <v>6</v>
      </c>
      <c r="W80" s="115">
        <f t="shared" si="22"/>
        <v>6</v>
      </c>
      <c r="X80" s="115">
        <f t="shared" si="22"/>
        <v>7</v>
      </c>
    </row>
  </sheetData>
  <sheetProtection deleteRows="0"/>
  <mergeCells count="89">
    <mergeCell ref="A44:X44"/>
    <mergeCell ref="A48:B48"/>
    <mergeCell ref="C48:E48"/>
    <mergeCell ref="A78:B78"/>
    <mergeCell ref="F48:H48"/>
    <mergeCell ref="A50:B50"/>
    <mergeCell ref="C50:E50"/>
    <mergeCell ref="F50:H50"/>
    <mergeCell ref="A49:X49"/>
    <mergeCell ref="C76:E76"/>
    <mergeCell ref="A79:B79"/>
    <mergeCell ref="C79:E79"/>
    <mergeCell ref="F79:H79"/>
    <mergeCell ref="M79:P79"/>
    <mergeCell ref="L76:L80"/>
    <mergeCell ref="F76:H76"/>
    <mergeCell ref="F77:H77"/>
    <mergeCell ref="A80:B80"/>
    <mergeCell ref="F78:H78"/>
    <mergeCell ref="A63:X63"/>
    <mergeCell ref="M80:P80"/>
    <mergeCell ref="M78:P78"/>
    <mergeCell ref="A77:B77"/>
    <mergeCell ref="M77:P77"/>
    <mergeCell ref="C61:E61"/>
    <mergeCell ref="F61:H61"/>
    <mergeCell ref="C80:E80"/>
    <mergeCell ref="F80:H80"/>
    <mergeCell ref="C78:E78"/>
    <mergeCell ref="W3:X3"/>
    <mergeCell ref="A73:X73"/>
    <mergeCell ref="C77:E77"/>
    <mergeCell ref="M76:P76"/>
    <mergeCell ref="C42:E42"/>
    <mergeCell ref="C72:E72"/>
    <mergeCell ref="A74:B74"/>
    <mergeCell ref="A76:B76"/>
    <mergeCell ref="C70:E70"/>
    <mergeCell ref="A51:X51"/>
    <mergeCell ref="A70:B70"/>
    <mergeCell ref="F74:H74"/>
    <mergeCell ref="C37:E37"/>
    <mergeCell ref="F42:H42"/>
    <mergeCell ref="A9:X9"/>
    <mergeCell ref="A2:A7"/>
    <mergeCell ref="F37:H37"/>
    <mergeCell ref="A38:X38"/>
    <mergeCell ref="Q2:X2"/>
    <mergeCell ref="Q5:X5"/>
    <mergeCell ref="A62:X62"/>
    <mergeCell ref="A52:X52"/>
    <mergeCell ref="C17:E17"/>
    <mergeCell ref="F17:H17"/>
    <mergeCell ref="A39:X39"/>
    <mergeCell ref="C74:E74"/>
    <mergeCell ref="F70:H70"/>
    <mergeCell ref="A71:X71"/>
    <mergeCell ref="A72:B72"/>
    <mergeCell ref="F72:H72"/>
    <mergeCell ref="A10:X10"/>
    <mergeCell ref="J3:J7"/>
    <mergeCell ref="P3:P7"/>
    <mergeCell ref="A37:B37"/>
    <mergeCell ref="A61:B61"/>
    <mergeCell ref="A17:B17"/>
    <mergeCell ref="A42:B42"/>
    <mergeCell ref="A19:X19"/>
    <mergeCell ref="A53:X53"/>
    <mergeCell ref="Q7:X7"/>
    <mergeCell ref="C8:E8"/>
    <mergeCell ref="F8:H8"/>
    <mergeCell ref="C4:E7"/>
    <mergeCell ref="J2:P2"/>
    <mergeCell ref="S3:T3"/>
    <mergeCell ref="A43:X43"/>
    <mergeCell ref="A18:X18"/>
    <mergeCell ref="Q3:R3"/>
    <mergeCell ref="F4:H7"/>
    <mergeCell ref="M3:O3"/>
    <mergeCell ref="K3:K7"/>
    <mergeCell ref="U3:V3"/>
    <mergeCell ref="O4:O7"/>
    <mergeCell ref="L3:L7"/>
    <mergeCell ref="A1:X1"/>
    <mergeCell ref="B2:B7"/>
    <mergeCell ref="I4:I7"/>
    <mergeCell ref="M4:M7"/>
    <mergeCell ref="C2:I3"/>
    <mergeCell ref="N4:N7"/>
  </mergeCells>
  <conditionalFormatting sqref="Q74:X74">
    <cfRule type="cellIs" priority="385" dxfId="60" operator="notEqual" stopIfTrue="1">
      <formula>30</formula>
    </cfRule>
  </conditionalFormatting>
  <conditionalFormatting sqref="Q76:X76">
    <cfRule type="cellIs" priority="384" dxfId="61" operator="greaterThan" stopIfTrue="1">
      <formula>2</formula>
    </cfRule>
  </conditionalFormatting>
  <conditionalFormatting sqref="K74">
    <cfRule type="cellIs" priority="382" dxfId="3" operator="notEqual" stopIfTrue="1">
      <formula>240</formula>
    </cfRule>
  </conditionalFormatting>
  <conditionalFormatting sqref="J74">
    <cfRule type="cellIs" priority="381" dxfId="3" operator="notEqual" stopIfTrue="1">
      <formula>7200</formula>
    </cfRule>
  </conditionalFormatting>
  <conditionalFormatting sqref="K54:K60 K45:K47 K11:K15 K36 K20:K34 K64:K69">
    <cfRule type="cellIs" priority="298" dxfId="61" operator="lessThan" stopIfTrue="1">
      <formula>3</formula>
    </cfRule>
  </conditionalFormatting>
  <conditionalFormatting sqref="L36 L20:L34 L64:L69">
    <cfRule type="cellIs" priority="271" dxfId="3" operator="notEqual" stopIfTrue="1">
      <formula>M20+N20+O20</formula>
    </cfRule>
  </conditionalFormatting>
  <conditionalFormatting sqref="L21">
    <cfRule type="cellIs" priority="246" dxfId="3" operator="notEqual" stopIfTrue="1">
      <formula>M21+N21+O21</formula>
    </cfRule>
  </conditionalFormatting>
  <conditionalFormatting sqref="L25">
    <cfRule type="cellIs" priority="241" dxfId="3" operator="notEqual" stopIfTrue="1">
      <formula>M25+N25+O25</formula>
    </cfRule>
  </conditionalFormatting>
  <conditionalFormatting sqref="L26">
    <cfRule type="cellIs" priority="240" dxfId="3" operator="notEqual" stopIfTrue="1">
      <formula>M26+N26+O26</formula>
    </cfRule>
  </conditionalFormatting>
  <conditionalFormatting sqref="L27:L28">
    <cfRule type="cellIs" priority="239" dxfId="3" operator="notEqual" stopIfTrue="1">
      <formula>M27+N27+O27</formula>
    </cfRule>
  </conditionalFormatting>
  <conditionalFormatting sqref="L28">
    <cfRule type="cellIs" priority="238" dxfId="3" operator="notEqual" stopIfTrue="1">
      <formula>M28+N28+O28</formula>
    </cfRule>
  </conditionalFormatting>
  <conditionalFormatting sqref="L29">
    <cfRule type="cellIs" priority="237" dxfId="3" operator="notEqual" stopIfTrue="1">
      <formula>M29+N29+O29</formula>
    </cfRule>
  </conditionalFormatting>
  <conditionalFormatting sqref="L30">
    <cfRule type="cellIs" priority="236" dxfId="3" operator="notEqual" stopIfTrue="1">
      <formula>M30+N30+O30</formula>
    </cfRule>
  </conditionalFormatting>
  <conditionalFormatting sqref="L31">
    <cfRule type="cellIs" priority="235" dxfId="3" operator="notEqual" stopIfTrue="1">
      <formula>M31+N31+O31</formula>
    </cfRule>
  </conditionalFormatting>
  <conditionalFormatting sqref="L32">
    <cfRule type="cellIs" priority="234" dxfId="3" operator="notEqual" stopIfTrue="1">
      <formula>M32+N32+O32</formula>
    </cfRule>
  </conditionalFormatting>
  <conditionalFormatting sqref="L33">
    <cfRule type="cellIs" priority="233" dxfId="3" operator="notEqual" stopIfTrue="1">
      <formula>M33+N33+O33</formula>
    </cfRule>
  </conditionalFormatting>
  <conditionalFormatting sqref="L34">
    <cfRule type="cellIs" priority="232" dxfId="3" operator="notEqual" stopIfTrue="1">
      <formula>M34+N34+O34</formula>
    </cfRule>
  </conditionalFormatting>
  <conditionalFormatting sqref="L36">
    <cfRule type="cellIs" priority="226" dxfId="3" operator="notEqual" stopIfTrue="1">
      <formula>M36+N36+O36</formula>
    </cfRule>
  </conditionalFormatting>
  <conditionalFormatting sqref="L40:L41">
    <cfRule type="cellIs" priority="212" dxfId="3" operator="notEqual" stopIfTrue="1">
      <formula>M40+N40+O40</formula>
    </cfRule>
  </conditionalFormatting>
  <conditionalFormatting sqref="L41">
    <cfRule type="cellIs" priority="211" dxfId="3" operator="notEqual" stopIfTrue="1">
      <formula>M41+N41+O41</formula>
    </cfRule>
  </conditionalFormatting>
  <conditionalFormatting sqref="L45">
    <cfRule type="cellIs" priority="205" dxfId="3" operator="notEqual" stopIfTrue="1">
      <formula>M45+N45+O45</formula>
    </cfRule>
  </conditionalFormatting>
  <conditionalFormatting sqref="L46">
    <cfRule type="cellIs" priority="204" dxfId="3" operator="notEqual" stopIfTrue="1">
      <formula>M46+N46+O46</formula>
    </cfRule>
  </conditionalFormatting>
  <conditionalFormatting sqref="L47">
    <cfRule type="cellIs" priority="203" dxfId="3" operator="notEqual" stopIfTrue="1">
      <formula>M47+N47+O47</formula>
    </cfRule>
  </conditionalFormatting>
  <conditionalFormatting sqref="L54">
    <cfRule type="cellIs" priority="196" dxfId="3" operator="notEqual" stopIfTrue="1">
      <formula>M54+N54+O54</formula>
    </cfRule>
  </conditionalFormatting>
  <conditionalFormatting sqref="L55">
    <cfRule type="cellIs" priority="195" dxfId="3" operator="notEqual" stopIfTrue="1">
      <formula>M55+N55+O55</formula>
    </cfRule>
  </conditionalFormatting>
  <conditionalFormatting sqref="L56">
    <cfRule type="cellIs" priority="194" dxfId="3" operator="notEqual" stopIfTrue="1">
      <formula>M56+N56+O56</formula>
    </cfRule>
  </conditionalFormatting>
  <conditionalFormatting sqref="L57">
    <cfRule type="cellIs" priority="193" dxfId="3" operator="notEqual" stopIfTrue="1">
      <formula>M57+N57+O57</formula>
    </cfRule>
  </conditionalFormatting>
  <conditionalFormatting sqref="L58:L59">
    <cfRule type="cellIs" priority="192" dxfId="3" operator="notEqual" stopIfTrue="1">
      <formula>M58+N58+O58</formula>
    </cfRule>
  </conditionalFormatting>
  <conditionalFormatting sqref="L60">
    <cfRule type="cellIs" priority="191" dxfId="3" operator="notEqual" stopIfTrue="1">
      <formula>M60+N60+O60</formula>
    </cfRule>
  </conditionalFormatting>
  <conditionalFormatting sqref="L65">
    <cfRule type="cellIs" priority="186" dxfId="3" operator="notEqual" stopIfTrue="1">
      <formula>M65+N65+O65</formula>
    </cfRule>
  </conditionalFormatting>
  <conditionalFormatting sqref="L66">
    <cfRule type="cellIs" priority="184" dxfId="3" operator="notEqual" stopIfTrue="1">
      <formula>M66+N66+O66</formula>
    </cfRule>
  </conditionalFormatting>
  <conditionalFormatting sqref="L11:L15">
    <cfRule type="cellIs" priority="168" dxfId="3" operator="notEqual" stopIfTrue="1">
      <formula>M11+N11+O11</formula>
    </cfRule>
  </conditionalFormatting>
  <conditionalFormatting sqref="L12">
    <cfRule type="cellIs" priority="167" dxfId="3" operator="notEqual" stopIfTrue="1">
      <formula>M12+N12+O12</formula>
    </cfRule>
  </conditionalFormatting>
  <conditionalFormatting sqref="L13">
    <cfRule type="cellIs" priority="166" dxfId="3" operator="notEqual" stopIfTrue="1">
      <formula>M13+N13+O13</formula>
    </cfRule>
  </conditionalFormatting>
  <conditionalFormatting sqref="L13:L15">
    <cfRule type="cellIs" priority="165" dxfId="3" operator="notEqual" stopIfTrue="1">
      <formula>M13+N13+O13</formula>
    </cfRule>
  </conditionalFormatting>
  <conditionalFormatting sqref="K72">
    <cfRule type="cellIs" priority="63" dxfId="3" operator="lessThan" stopIfTrue="1">
      <formula>60</formula>
    </cfRule>
  </conditionalFormatting>
  <conditionalFormatting sqref="Q80:X80">
    <cfRule type="cellIs" priority="62" dxfId="3" operator="greaterThan" stopIfTrue="1">
      <formula>8</formula>
    </cfRule>
  </conditionalFormatting>
  <conditionalFormatting sqref="K48">
    <cfRule type="cellIs" priority="53" dxfId="3" operator="lessThan" stopIfTrue="1">
      <formula>24</formula>
    </cfRule>
  </conditionalFormatting>
  <conditionalFormatting sqref="L69">
    <cfRule type="cellIs" priority="48" dxfId="3" operator="notEqual" stopIfTrue="1">
      <formula>M69+N69+O69</formula>
    </cfRule>
  </conditionalFormatting>
  <conditionalFormatting sqref="L15">
    <cfRule type="cellIs" priority="45" dxfId="3" operator="notEqual" stopIfTrue="1">
      <formula>M15+N15+O15</formula>
    </cfRule>
  </conditionalFormatting>
  <conditionalFormatting sqref="L15">
    <cfRule type="cellIs" priority="44" dxfId="3" operator="notEqual" stopIfTrue="1">
      <formula>M15+N15+O15</formula>
    </cfRule>
  </conditionalFormatting>
  <conditionalFormatting sqref="L15">
    <cfRule type="cellIs" priority="43" dxfId="3" operator="notEqual" stopIfTrue="1">
      <formula>M15+N15+O15</formula>
    </cfRule>
  </conditionalFormatting>
  <conditionalFormatting sqref="L14">
    <cfRule type="cellIs" priority="22" dxfId="3" operator="notEqual" stopIfTrue="1">
      <formula>M14+N14+O14</formula>
    </cfRule>
  </conditionalFormatting>
  <conditionalFormatting sqref="L14">
    <cfRule type="cellIs" priority="23" dxfId="3" operator="notEqual" stopIfTrue="1">
      <formula>M14+N14+O14</formula>
    </cfRule>
  </conditionalFormatting>
  <conditionalFormatting sqref="L59">
    <cfRule type="cellIs" priority="40" dxfId="3" operator="notEqual" stopIfTrue="1">
      <formula>M59+N59+O59</formula>
    </cfRule>
  </conditionalFormatting>
  <conditionalFormatting sqref="L60">
    <cfRule type="cellIs" priority="39" dxfId="3" operator="notEqual" stopIfTrue="1">
      <formula>M60+N60+O60</formula>
    </cfRule>
  </conditionalFormatting>
  <conditionalFormatting sqref="L60">
    <cfRule type="cellIs" priority="38" dxfId="3" operator="notEqual" stopIfTrue="1">
      <formula>M60+N60+O60</formula>
    </cfRule>
  </conditionalFormatting>
  <conditionalFormatting sqref="L14">
    <cfRule type="cellIs" priority="24" dxfId="3" operator="notEqual" stopIfTrue="1">
      <formula>M14+N14+O14</formula>
    </cfRule>
  </conditionalFormatting>
  <conditionalFormatting sqref="K15">
    <cfRule type="cellIs" priority="21" dxfId="61" operator="lessThan" stopIfTrue="1">
      <formula>3</formula>
    </cfRule>
  </conditionalFormatting>
  <conditionalFormatting sqref="L15">
    <cfRule type="cellIs" priority="20" dxfId="3" operator="notEqual" stopIfTrue="1">
      <formula>M15+N15+O15</formula>
    </cfRule>
  </conditionalFormatting>
  <conditionalFormatting sqref="L15">
    <cfRule type="cellIs" priority="19" dxfId="3" operator="notEqual" stopIfTrue="1">
      <formula>M15+N15+O15</formula>
    </cfRule>
  </conditionalFormatting>
  <conditionalFormatting sqref="L15">
    <cfRule type="cellIs" priority="18" dxfId="3" operator="notEqual" stopIfTrue="1">
      <formula>M15+N15+O15</formula>
    </cfRule>
  </conditionalFormatting>
  <conditionalFormatting sqref="L15">
    <cfRule type="cellIs" priority="16" dxfId="3" operator="notEqual" stopIfTrue="1">
      <formula>M15+N15+O15</formula>
    </cfRule>
  </conditionalFormatting>
  <conditionalFormatting sqref="L15">
    <cfRule type="cellIs" priority="17" dxfId="3" operator="notEqual" stopIfTrue="1">
      <formula>M15+N15+O15</formula>
    </cfRule>
  </conditionalFormatting>
  <conditionalFormatting sqref="L16">
    <cfRule type="cellIs" priority="15" dxfId="3" operator="notEqual" stopIfTrue="1">
      <formula>M16+N16+O16</formula>
    </cfRule>
  </conditionalFormatting>
  <conditionalFormatting sqref="K16">
    <cfRule type="cellIs" priority="13" dxfId="61" operator="lessThan" stopIfTrue="1">
      <formula>3</formula>
    </cfRule>
  </conditionalFormatting>
  <conditionalFormatting sqref="L35">
    <cfRule type="cellIs" priority="2" dxfId="3" operator="notEqual" stopIfTrue="1">
      <formula>M35+N35+O35</formula>
    </cfRule>
  </conditionalFormatting>
  <conditionalFormatting sqref="L35">
    <cfRule type="cellIs" priority="1" dxfId="3" operator="notEqual" stopIfTrue="1">
      <formula>M35+N35+O35</formula>
    </cfRule>
  </conditionalFormatting>
  <conditionalFormatting sqref="K35">
    <cfRule type="cellIs" priority="3" dxfId="61" operator="lessThan" stopIfTrue="1">
      <formula>3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5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U33"/>
  <sheetViews>
    <sheetView zoomScale="55" zoomScaleNormal="55" zoomScalePageLayoutView="0" workbookViewId="0" topLeftCell="A1">
      <selection activeCell="E30" sqref="E30"/>
    </sheetView>
  </sheetViews>
  <sheetFormatPr defaultColWidth="8.875" defaultRowHeight="12.75"/>
  <cols>
    <col min="1" max="21" width="8.75390625" style="127" customWidth="1"/>
    <col min="22" max="16384" width="8.875" style="127" customWidth="1"/>
  </cols>
  <sheetData>
    <row r="2" spans="1:21" s="187" customFormat="1" ht="19.5" customHeight="1" thickBot="1">
      <c r="A2" s="378" t="s">
        <v>139</v>
      </c>
      <c r="B2" s="378"/>
      <c r="C2" s="378"/>
      <c r="D2" s="55"/>
      <c r="E2" s="56"/>
      <c r="F2" s="56"/>
      <c r="G2" s="56"/>
      <c r="H2" s="57"/>
      <c r="I2" s="58"/>
      <c r="J2" s="58"/>
      <c r="K2" s="59"/>
      <c r="L2" s="186"/>
      <c r="M2" s="378" t="s">
        <v>140</v>
      </c>
      <c r="N2" s="378"/>
      <c r="O2" s="378"/>
      <c r="P2" s="378"/>
      <c r="Q2" s="58"/>
      <c r="R2" s="58"/>
      <c r="S2" s="58"/>
      <c r="T2" s="58"/>
      <c r="U2" s="58"/>
    </row>
    <row r="3" spans="1:21" s="187" customFormat="1" ht="16.5" customHeight="1">
      <c r="A3" s="379" t="s">
        <v>50</v>
      </c>
      <c r="B3" s="381" t="s">
        <v>51</v>
      </c>
      <c r="C3" s="381"/>
      <c r="D3" s="381"/>
      <c r="E3" s="381"/>
      <c r="F3" s="381"/>
      <c r="G3" s="381"/>
      <c r="H3" s="383" t="s">
        <v>52</v>
      </c>
      <c r="I3" s="381" t="s">
        <v>53</v>
      </c>
      <c r="J3" s="381"/>
      <c r="K3" s="385"/>
      <c r="L3" s="186"/>
      <c r="M3" s="386" t="s">
        <v>54</v>
      </c>
      <c r="N3" s="387"/>
      <c r="O3" s="390" t="s">
        <v>55</v>
      </c>
      <c r="P3" s="391"/>
      <c r="Q3" s="391"/>
      <c r="R3" s="391"/>
      <c r="S3" s="391"/>
      <c r="T3" s="392"/>
      <c r="U3" s="405" t="s">
        <v>52</v>
      </c>
    </row>
    <row r="4" spans="1:21" s="187" customFormat="1" ht="16.5" customHeight="1">
      <c r="A4" s="380"/>
      <c r="B4" s="382"/>
      <c r="C4" s="382"/>
      <c r="D4" s="382"/>
      <c r="E4" s="382"/>
      <c r="F4" s="382"/>
      <c r="G4" s="382"/>
      <c r="H4" s="384"/>
      <c r="I4" s="382" t="s">
        <v>56</v>
      </c>
      <c r="J4" s="408" t="s">
        <v>57</v>
      </c>
      <c r="K4" s="409"/>
      <c r="L4" s="186"/>
      <c r="M4" s="388"/>
      <c r="N4" s="389"/>
      <c r="O4" s="393"/>
      <c r="P4" s="394"/>
      <c r="Q4" s="394"/>
      <c r="R4" s="394"/>
      <c r="S4" s="394"/>
      <c r="T4" s="395"/>
      <c r="U4" s="406"/>
    </row>
    <row r="5" spans="1:21" s="187" customFormat="1" ht="27" customHeight="1">
      <c r="A5" s="380"/>
      <c r="B5" s="382"/>
      <c r="C5" s="382"/>
      <c r="D5" s="382"/>
      <c r="E5" s="382"/>
      <c r="F5" s="382"/>
      <c r="G5" s="382"/>
      <c r="H5" s="384"/>
      <c r="I5" s="382"/>
      <c r="J5" s="408"/>
      <c r="K5" s="409"/>
      <c r="L5" s="186"/>
      <c r="M5" s="388"/>
      <c r="N5" s="389"/>
      <c r="O5" s="396"/>
      <c r="P5" s="397"/>
      <c r="Q5" s="397"/>
      <c r="R5" s="397"/>
      <c r="S5" s="397"/>
      <c r="T5" s="398"/>
      <c r="U5" s="407"/>
    </row>
    <row r="6" spans="1:21" s="187" customFormat="1" ht="36.75" customHeight="1">
      <c r="A6" s="124" t="str">
        <f>ЗМІСТ!A45</f>
        <v>ОК. 26</v>
      </c>
      <c r="B6" s="420" t="str">
        <f>ЗМІСТ!B45</f>
        <v>Навчальна практика (СОСЕІ: система обробки соціальної і економічної інформації)</v>
      </c>
      <c r="C6" s="420"/>
      <c r="D6" s="420"/>
      <c r="E6" s="420"/>
      <c r="F6" s="420"/>
      <c r="G6" s="420"/>
      <c r="H6" s="125">
        <f>ЗМІСТ!G45</f>
        <v>4</v>
      </c>
      <c r="I6" s="126">
        <f>ROUNDDOWN(SUM(ЗМІСТ!Q45:X45)/1.5,0)</f>
        <v>4</v>
      </c>
      <c r="J6" s="418"/>
      <c r="K6" s="419"/>
      <c r="L6" s="186"/>
      <c r="M6" s="399" t="s">
        <v>134</v>
      </c>
      <c r="N6" s="400"/>
      <c r="O6" s="410" t="s">
        <v>219</v>
      </c>
      <c r="P6" s="411"/>
      <c r="Q6" s="411"/>
      <c r="R6" s="411"/>
      <c r="S6" s="411"/>
      <c r="T6" s="412"/>
      <c r="U6" s="416">
        <v>8</v>
      </c>
    </row>
    <row r="7" spans="1:21" s="187" customFormat="1" ht="30" customHeight="1">
      <c r="A7" s="124" t="str">
        <f>ЗМІСТ!A46</f>
        <v>ОК. 27</v>
      </c>
      <c r="B7" s="420" t="str">
        <f>ЗМІСТ!B46</f>
        <v>Виробнича практика у фінансово-кредитних установах</v>
      </c>
      <c r="C7" s="420"/>
      <c r="D7" s="420"/>
      <c r="E7" s="420"/>
      <c r="F7" s="420"/>
      <c r="G7" s="420"/>
      <c r="H7" s="125">
        <f>ЗМІСТ!G46</f>
        <v>6</v>
      </c>
      <c r="I7" s="126">
        <f>ROUNDDOWN(SUM(ЗМІСТ!Q46:X46)/1.5,0)</f>
        <v>6</v>
      </c>
      <c r="J7" s="438"/>
      <c r="K7" s="439"/>
      <c r="L7" s="186"/>
      <c r="M7" s="401"/>
      <c r="N7" s="402"/>
      <c r="O7" s="413"/>
      <c r="P7" s="414"/>
      <c r="Q7" s="414"/>
      <c r="R7" s="414"/>
      <c r="S7" s="414"/>
      <c r="T7" s="415"/>
      <c r="U7" s="417"/>
    </row>
    <row r="8" spans="1:21" s="187" customFormat="1" ht="30" customHeight="1">
      <c r="A8" s="124" t="str">
        <f>ЗМІСТ!A47</f>
        <v>ОК. 28</v>
      </c>
      <c r="B8" s="420" t="str">
        <f>ЗМІСТ!B47</f>
        <v>Виробнича практика з фінансів підприємств та оподаткування</v>
      </c>
      <c r="C8" s="420"/>
      <c r="D8" s="420"/>
      <c r="E8" s="420"/>
      <c r="F8" s="420"/>
      <c r="G8" s="420"/>
      <c r="H8" s="125">
        <f>ЗМІСТ!G47</f>
        <v>8</v>
      </c>
      <c r="I8" s="126">
        <f>ROUNDDOWN(SUM(ЗМІСТ!Q47:X47)/1.5,0)</f>
        <v>6</v>
      </c>
      <c r="J8" s="418"/>
      <c r="K8" s="419"/>
      <c r="L8" s="186"/>
      <c r="M8" s="401"/>
      <c r="N8" s="402"/>
      <c r="O8" s="413"/>
      <c r="P8" s="414"/>
      <c r="Q8" s="414"/>
      <c r="R8" s="414"/>
      <c r="S8" s="414"/>
      <c r="T8" s="415"/>
      <c r="U8" s="417"/>
    </row>
    <row r="9" spans="13:21" ht="12.75">
      <c r="M9" s="401"/>
      <c r="N9" s="402"/>
      <c r="O9" s="413"/>
      <c r="P9" s="414"/>
      <c r="Q9" s="414"/>
      <c r="R9" s="414"/>
      <c r="S9" s="414"/>
      <c r="T9" s="415"/>
      <c r="U9" s="417"/>
    </row>
    <row r="11" spans="1:21" ht="19.5" customHeight="1" thickBot="1">
      <c r="A11" s="425" t="s">
        <v>58</v>
      </c>
      <c r="B11" s="425"/>
      <c r="C11" s="425"/>
      <c r="D11" s="425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24.75" customHeight="1">
      <c r="A12" s="426" t="s">
        <v>59</v>
      </c>
      <c r="B12" s="427"/>
      <c r="C12" s="427"/>
      <c r="D12" s="427"/>
      <c r="E12" s="427"/>
      <c r="F12" s="427"/>
      <c r="G12" s="427"/>
      <c r="H12" s="427"/>
      <c r="I12" s="60" t="s">
        <v>60</v>
      </c>
      <c r="J12" s="60" t="s">
        <v>61</v>
      </c>
      <c r="K12" s="60" t="s">
        <v>62</v>
      </c>
      <c r="L12" s="60" t="s">
        <v>63</v>
      </c>
      <c r="M12" s="60" t="s">
        <v>64</v>
      </c>
      <c r="N12" s="60" t="s">
        <v>65</v>
      </c>
      <c r="O12" s="60" t="s">
        <v>66</v>
      </c>
      <c r="P12" s="60" t="s">
        <v>67</v>
      </c>
      <c r="Q12" s="428" t="s">
        <v>45</v>
      </c>
      <c r="R12" s="428"/>
      <c r="S12" s="428"/>
      <c r="T12" s="428"/>
      <c r="U12" s="429"/>
    </row>
    <row r="13" spans="1:21" ht="24.75" customHeight="1">
      <c r="A13" s="421" t="s">
        <v>101</v>
      </c>
      <c r="B13" s="422"/>
      <c r="C13" s="422"/>
      <c r="D13" s="422"/>
      <c r="E13" s="422"/>
      <c r="F13" s="422"/>
      <c r="G13" s="422"/>
      <c r="H13" s="422"/>
      <c r="I13" s="61">
        <f>ЗМІСТ!Q6</f>
        <v>18</v>
      </c>
      <c r="J13" s="61">
        <f>ЗМІСТ!R6</f>
        <v>18</v>
      </c>
      <c r="K13" s="61">
        <f>ЗМІСТ!S6</f>
        <v>15</v>
      </c>
      <c r="L13" s="61">
        <f>ЗМІСТ!T6</f>
        <v>18</v>
      </c>
      <c r="M13" s="61">
        <f>ЗМІСТ!U6</f>
        <v>15</v>
      </c>
      <c r="N13" s="61">
        <f>ЗМІСТ!V6</f>
        <v>18</v>
      </c>
      <c r="O13" s="61">
        <f>ЗМІСТ!W6</f>
        <v>15</v>
      </c>
      <c r="P13" s="61">
        <f>ЗМІСТ!X6</f>
        <v>16</v>
      </c>
      <c r="Q13" s="403">
        <f>SUM(I13:P13)</f>
        <v>133</v>
      </c>
      <c r="R13" s="403"/>
      <c r="S13" s="403"/>
      <c r="T13" s="403"/>
      <c r="U13" s="404"/>
    </row>
    <row r="14" spans="1:21" ht="24.75" customHeight="1">
      <c r="A14" s="421" t="s">
        <v>141</v>
      </c>
      <c r="B14" s="422"/>
      <c r="C14" s="422"/>
      <c r="D14" s="422"/>
      <c r="E14" s="422"/>
      <c r="F14" s="422"/>
      <c r="G14" s="422"/>
      <c r="H14" s="422"/>
      <c r="I14" s="61">
        <f>I13-ROUNDDOWN(SUM(ЗМІСТ!Q45:Q47)/1.5,0)</f>
        <v>18</v>
      </c>
      <c r="J14" s="61">
        <f>J13-ROUNDDOWN(SUM(ЗМІСТ!R45:R47)/1.5,0)</f>
        <v>18</v>
      </c>
      <c r="K14" s="61">
        <f>K13-ROUNDDOWN(SUM(ЗМІСТ!S45:S47)/1.5,0)</f>
        <v>15</v>
      </c>
      <c r="L14" s="61">
        <f>L13-ROUNDDOWN(SUM(ЗМІСТ!T45:T47)/1.5,0)</f>
        <v>14</v>
      </c>
      <c r="M14" s="61">
        <f>M13-ROUNDDOWN(SUM(ЗМІСТ!U45:U47)/1.5,0)</f>
        <v>15</v>
      </c>
      <c r="N14" s="61">
        <f>N13-ROUNDDOWN(SUM(ЗМІСТ!V45:V47)/1.5,0)</f>
        <v>12</v>
      </c>
      <c r="O14" s="61">
        <f>O13-ROUNDDOWN(SUM(ЗМІСТ!W45:W47)/1.5,0)</f>
        <v>15</v>
      </c>
      <c r="P14" s="61">
        <f>P13-ROUNDDOWN(SUM(ЗМІСТ!X45:X47)/1.5,0)</f>
        <v>10</v>
      </c>
      <c r="Q14" s="403">
        <f>SUM(I14:P14)</f>
        <v>117</v>
      </c>
      <c r="R14" s="403"/>
      <c r="S14" s="403"/>
      <c r="T14" s="403"/>
      <c r="U14" s="404"/>
    </row>
    <row r="15" spans="1:21" ht="24.75" customHeight="1">
      <c r="A15" s="421" t="s">
        <v>68</v>
      </c>
      <c r="B15" s="422"/>
      <c r="C15" s="422"/>
      <c r="D15" s="422"/>
      <c r="E15" s="422"/>
      <c r="F15" s="422"/>
      <c r="G15" s="422"/>
      <c r="H15" s="422"/>
      <c r="I15" s="192">
        <f>10*(30-SUM(ЗМІСТ!Q45:Q47)-SUM(ЗМІСТ!Q40:Q41))</f>
        <v>300</v>
      </c>
      <c r="J15" s="192">
        <f>10*(30-SUM(ЗМІСТ!R45:R47)-SUM(ЗМІСТ!R40:R41))</f>
        <v>300</v>
      </c>
      <c r="K15" s="192">
        <f>10*(30-SUM(ЗМІСТ!S45:S47)-SUM(ЗМІСТ!S40:S41))</f>
        <v>300</v>
      </c>
      <c r="L15" s="192">
        <f>10*(30-SUM(ЗМІСТ!T45:T47)-SUM(ЗМІСТ!T40:T41))</f>
        <v>240</v>
      </c>
      <c r="M15" s="192">
        <f>10*(30-SUM(ЗМІСТ!U45:U47)-SUM(ЗМІСТ!U40:U41))</f>
        <v>300</v>
      </c>
      <c r="N15" s="192">
        <f>10*(30-SUM(ЗМІСТ!V45:V47)-SUM(ЗМІСТ!V40:V41))</f>
        <v>180</v>
      </c>
      <c r="O15" s="192">
        <f>10*(30-SUM(ЗМІСТ!W45:W47)-SUM(ЗМІСТ!W40:W41))</f>
        <v>270</v>
      </c>
      <c r="P15" s="192">
        <f>10*(30-SUM(ЗМІСТ!X45:X47)-SUM(ЗМІСТ!X40:X41))</f>
        <v>210</v>
      </c>
      <c r="Q15" s="403">
        <f>SUM(I15:P15)</f>
        <v>2100</v>
      </c>
      <c r="R15" s="403"/>
      <c r="S15" s="403"/>
      <c r="T15" s="403"/>
      <c r="U15" s="404"/>
    </row>
    <row r="16" spans="1:21" ht="24.75" customHeight="1">
      <c r="A16" s="421" t="s">
        <v>69</v>
      </c>
      <c r="B16" s="422"/>
      <c r="C16" s="422"/>
      <c r="D16" s="422"/>
      <c r="E16" s="422"/>
      <c r="F16" s="422"/>
      <c r="G16" s="422"/>
      <c r="H16" s="422"/>
      <c r="I16" s="62">
        <f aca="true" t="shared" si="0" ref="I16:P16">I15/I13</f>
        <v>16.666666666666668</v>
      </c>
      <c r="J16" s="62">
        <f t="shared" si="0"/>
        <v>16.666666666666668</v>
      </c>
      <c r="K16" s="62">
        <f t="shared" si="0"/>
        <v>20</v>
      </c>
      <c r="L16" s="62">
        <f t="shared" si="0"/>
        <v>13.333333333333334</v>
      </c>
      <c r="M16" s="62">
        <f t="shared" si="0"/>
        <v>20</v>
      </c>
      <c r="N16" s="62">
        <f t="shared" si="0"/>
        <v>10</v>
      </c>
      <c r="O16" s="62">
        <f t="shared" si="0"/>
        <v>18</v>
      </c>
      <c r="P16" s="62">
        <f t="shared" si="0"/>
        <v>13.125</v>
      </c>
      <c r="Q16" s="423"/>
      <c r="R16" s="423"/>
      <c r="S16" s="423"/>
      <c r="T16" s="423"/>
      <c r="U16" s="424"/>
    </row>
    <row r="17" spans="1:21" ht="24.75" customHeight="1">
      <c r="A17" s="441" t="s">
        <v>70</v>
      </c>
      <c r="B17" s="442"/>
      <c r="C17" s="442"/>
      <c r="D17" s="442"/>
      <c r="E17" s="442"/>
      <c r="F17" s="442"/>
      <c r="G17" s="442"/>
      <c r="H17" s="442"/>
      <c r="I17" s="62">
        <f>ЗМІСТ!Q74</f>
        <v>30</v>
      </c>
      <c r="J17" s="62">
        <f>ЗМІСТ!R74</f>
        <v>30</v>
      </c>
      <c r="K17" s="62">
        <f>ЗМІСТ!S74</f>
        <v>30</v>
      </c>
      <c r="L17" s="62">
        <f>ЗМІСТ!T74</f>
        <v>30</v>
      </c>
      <c r="M17" s="62">
        <f>ЗМІСТ!U74</f>
        <v>30</v>
      </c>
      <c r="N17" s="62">
        <f>ЗМІСТ!V74</f>
        <v>30</v>
      </c>
      <c r="O17" s="62">
        <f>ЗМІСТ!W74</f>
        <v>30</v>
      </c>
      <c r="P17" s="62">
        <f>ЗМІСТ!X74</f>
        <v>30</v>
      </c>
      <c r="Q17" s="443">
        <f>SUM(I17:P17)</f>
        <v>240</v>
      </c>
      <c r="R17" s="443"/>
      <c r="S17" s="443"/>
      <c r="T17" s="443"/>
      <c r="U17" s="444"/>
    </row>
    <row r="18" spans="1:21" ht="24.75" customHeight="1">
      <c r="A18" s="421" t="s">
        <v>71</v>
      </c>
      <c r="B18" s="422"/>
      <c r="C18" s="422"/>
      <c r="D18" s="422"/>
      <c r="E18" s="422"/>
      <c r="F18" s="422"/>
      <c r="G18" s="422"/>
      <c r="H18" s="422"/>
      <c r="I18" s="7">
        <f>ЗМІСТ!Q76</f>
        <v>2</v>
      </c>
      <c r="J18" s="7">
        <f>ЗМІСТ!R76</f>
        <v>1</v>
      </c>
      <c r="K18" s="7">
        <f>ЗМІСТ!S76</f>
        <v>2</v>
      </c>
      <c r="L18" s="7">
        <f>ЗМІСТ!T76</f>
        <v>1</v>
      </c>
      <c r="M18" s="7">
        <f>ЗМІСТ!U76</f>
        <v>2</v>
      </c>
      <c r="N18" s="7">
        <f>ЗМІСТ!V76</f>
        <v>2</v>
      </c>
      <c r="O18" s="7">
        <f>ЗМІСТ!W76</f>
        <v>0</v>
      </c>
      <c r="P18" s="7">
        <f>ЗМІСТ!X76</f>
        <v>2</v>
      </c>
      <c r="Q18" s="423">
        <f>SUM(I18:P18)</f>
        <v>12</v>
      </c>
      <c r="R18" s="423"/>
      <c r="S18" s="423"/>
      <c r="T18" s="423"/>
      <c r="U18" s="424"/>
    </row>
    <row r="19" spans="1:21" ht="24.75" customHeight="1">
      <c r="A19" s="421" t="s">
        <v>102</v>
      </c>
      <c r="B19" s="422"/>
      <c r="C19" s="422"/>
      <c r="D19" s="422"/>
      <c r="E19" s="422"/>
      <c r="F19" s="422"/>
      <c r="G19" s="422"/>
      <c r="H19" s="422"/>
      <c r="I19" s="7">
        <f>ЗМІСТ!Q77</f>
        <v>5</v>
      </c>
      <c r="J19" s="7">
        <f>ЗМІСТ!R77</f>
        <v>6</v>
      </c>
      <c r="K19" s="7">
        <f>ЗМІСТ!S77</f>
        <v>3</v>
      </c>
      <c r="L19" s="7">
        <f>ЗМІСТ!T77</f>
        <v>5</v>
      </c>
      <c r="M19" s="7">
        <f>ЗМІСТ!U77</f>
        <v>4</v>
      </c>
      <c r="N19" s="7">
        <f>ЗМІСТ!V77</f>
        <v>3</v>
      </c>
      <c r="O19" s="7">
        <f>ЗМІСТ!W77</f>
        <v>5</v>
      </c>
      <c r="P19" s="7">
        <f>ЗМІСТ!X77</f>
        <v>4</v>
      </c>
      <c r="Q19" s="423">
        <f>SUM(I19:P19)</f>
        <v>35</v>
      </c>
      <c r="R19" s="423"/>
      <c r="S19" s="423"/>
      <c r="T19" s="423"/>
      <c r="U19" s="424"/>
    </row>
    <row r="20" spans="1:21" ht="24.75" customHeight="1">
      <c r="A20" s="431" t="s">
        <v>72</v>
      </c>
      <c r="B20" s="432"/>
      <c r="C20" s="432"/>
      <c r="D20" s="432"/>
      <c r="E20" s="432"/>
      <c r="F20" s="432"/>
      <c r="G20" s="432"/>
      <c r="H20" s="433"/>
      <c r="I20" s="63">
        <f>ЗМІСТ!Q78</f>
        <v>0</v>
      </c>
      <c r="J20" s="63">
        <f>ЗМІСТ!R78</f>
        <v>0</v>
      </c>
      <c r="K20" s="63">
        <f>ЗМІСТ!S78</f>
        <v>0</v>
      </c>
      <c r="L20" s="63">
        <f>ЗМІСТ!T78</f>
        <v>0</v>
      </c>
      <c r="M20" s="63">
        <f>ЗМІСТ!U78</f>
        <v>0</v>
      </c>
      <c r="N20" s="63">
        <f>ЗМІСТ!V78</f>
        <v>1</v>
      </c>
      <c r="O20" s="63">
        <f>ЗМІСТ!W78</f>
        <v>1</v>
      </c>
      <c r="P20" s="63">
        <f>ЗМІСТ!X78</f>
        <v>0</v>
      </c>
      <c r="Q20" s="423">
        <f>SUM(I20:P20)</f>
        <v>2</v>
      </c>
      <c r="R20" s="423"/>
      <c r="S20" s="423"/>
      <c r="T20" s="423"/>
      <c r="U20" s="424"/>
    </row>
    <row r="21" spans="1:21" ht="24.75" customHeight="1" thickBot="1">
      <c r="A21" s="434" t="s">
        <v>105</v>
      </c>
      <c r="B21" s="435"/>
      <c r="C21" s="435"/>
      <c r="D21" s="435"/>
      <c r="E21" s="435"/>
      <c r="F21" s="435"/>
      <c r="G21" s="435"/>
      <c r="H21" s="435"/>
      <c r="I21" s="64">
        <f>ЗМІСТ!Q79</f>
        <v>0</v>
      </c>
      <c r="J21" s="64">
        <f>ЗМІСТ!R79</f>
        <v>0</v>
      </c>
      <c r="K21" s="64">
        <f>ЗМІСТ!S79</f>
        <v>0</v>
      </c>
      <c r="L21" s="64">
        <f>ЗМІСТ!T79</f>
        <v>1</v>
      </c>
      <c r="M21" s="64">
        <f>ЗМІСТ!U79</f>
        <v>0</v>
      </c>
      <c r="N21" s="64">
        <f>ЗМІСТ!V79</f>
        <v>1</v>
      </c>
      <c r="O21" s="64">
        <f>ЗМІСТ!W79</f>
        <v>0</v>
      </c>
      <c r="P21" s="64">
        <f>ЗМІСТ!X79</f>
        <v>1</v>
      </c>
      <c r="Q21" s="436">
        <f>SUM(I21:P21)</f>
        <v>3</v>
      </c>
      <c r="R21" s="436"/>
      <c r="S21" s="436"/>
      <c r="T21" s="436"/>
      <c r="U21" s="437"/>
    </row>
    <row r="22" ht="15" customHeight="1"/>
    <row r="23" ht="15" customHeight="1"/>
    <row r="24" spans="1:21" s="187" customFormat="1" ht="39" customHeight="1">
      <c r="A24" s="440" t="s">
        <v>209</v>
      </c>
      <c r="B24" s="440"/>
      <c r="C24" s="440"/>
      <c r="D24" s="440"/>
      <c r="E24" s="440"/>
      <c r="F24" s="440"/>
      <c r="G24" s="440"/>
      <c r="H24" s="440"/>
      <c r="I24" s="440"/>
      <c r="J24" s="440"/>
      <c r="K24" s="440"/>
      <c r="L24" s="440"/>
      <c r="M24" s="440"/>
      <c r="N24" s="440"/>
      <c r="O24" s="440"/>
      <c r="P24" s="440"/>
      <c r="Q24" s="440"/>
      <c r="R24" s="440"/>
      <c r="S24" s="440"/>
      <c r="T24" s="440"/>
      <c r="U24" s="440"/>
    </row>
    <row r="25" spans="1:21" s="188" customFormat="1" ht="18.75">
      <c r="A25" s="65"/>
      <c r="B25" s="66"/>
      <c r="C25" s="67"/>
      <c r="D25" s="68"/>
      <c r="E25" s="69"/>
      <c r="F25" s="69"/>
      <c r="G25" s="69"/>
      <c r="H25" s="70"/>
      <c r="I25" s="71"/>
      <c r="J25" s="71"/>
      <c r="K25" s="69"/>
      <c r="L25" s="69"/>
      <c r="M25" s="69"/>
      <c r="N25" s="69"/>
      <c r="O25" s="69"/>
      <c r="P25" s="69"/>
      <c r="Q25" s="71"/>
      <c r="R25" s="71"/>
      <c r="S25" s="71"/>
      <c r="T25" s="71"/>
      <c r="U25" s="71"/>
    </row>
    <row r="26" spans="1:21" s="189" customFormat="1" ht="18.75">
      <c r="A26" s="72" t="s">
        <v>246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430" t="s">
        <v>73</v>
      </c>
      <c r="N26" s="430"/>
      <c r="O26" s="430"/>
      <c r="P26" s="430"/>
      <c r="Q26" s="430"/>
      <c r="R26" s="430"/>
      <c r="S26" s="430"/>
      <c r="T26" s="430"/>
      <c r="U26" s="430"/>
    </row>
    <row r="27" spans="1:21" s="189" customFormat="1" ht="24.75" customHeight="1">
      <c r="A27" s="74" t="s">
        <v>242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430" t="s">
        <v>109</v>
      </c>
      <c r="N27" s="430"/>
      <c r="O27" s="430"/>
      <c r="P27" s="430"/>
      <c r="Q27" s="430"/>
      <c r="R27" s="430"/>
      <c r="S27" s="430"/>
      <c r="T27" s="430"/>
      <c r="U27" s="430"/>
    </row>
    <row r="28" spans="1:21" s="190" customFormat="1" ht="19.5" customHeight="1">
      <c r="A28" s="74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</row>
    <row r="29" spans="1:21" s="189" customFormat="1" ht="19.5" customHeight="1">
      <c r="A29" s="75" t="s">
        <v>243</v>
      </c>
      <c r="B29" s="75"/>
      <c r="C29" s="75"/>
      <c r="D29" s="75"/>
      <c r="E29" s="76"/>
      <c r="F29" s="77"/>
      <c r="G29" s="77"/>
      <c r="H29" s="78"/>
      <c r="I29" s="78"/>
      <c r="J29" s="78"/>
      <c r="K29" s="78"/>
      <c r="L29" s="78"/>
      <c r="M29" s="430" t="s">
        <v>103</v>
      </c>
      <c r="N29" s="430"/>
      <c r="O29" s="430"/>
      <c r="P29" s="430"/>
      <c r="Q29" s="430"/>
      <c r="R29" s="430"/>
      <c r="S29" s="430"/>
      <c r="T29" s="430"/>
      <c r="U29" s="430"/>
    </row>
    <row r="30" spans="1:21" s="191" customFormat="1" ht="24.75" customHeight="1">
      <c r="A30" s="73"/>
      <c r="B30" s="73"/>
      <c r="C30" s="79"/>
      <c r="D30" s="79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</row>
    <row r="31" spans="1:21" s="191" customFormat="1" ht="19.5" customHeight="1">
      <c r="A31" s="211" t="s">
        <v>244</v>
      </c>
      <c r="B31" s="211"/>
      <c r="C31" s="211"/>
      <c r="D31" s="211"/>
      <c r="E31" s="212"/>
      <c r="F31" s="213"/>
      <c r="G31" s="213"/>
      <c r="H31" s="214"/>
      <c r="I31" s="214"/>
      <c r="J31" s="214"/>
      <c r="K31" s="214"/>
      <c r="L31" s="211" t="s">
        <v>245</v>
      </c>
      <c r="M31" s="215"/>
      <c r="N31" s="211"/>
      <c r="O31" s="211"/>
      <c r="P31" s="211"/>
      <c r="Q31" s="211"/>
      <c r="R31" s="211"/>
      <c r="S31" s="216"/>
      <c r="T31" s="217"/>
      <c r="U31" s="211"/>
    </row>
    <row r="32" spans="1:21" ht="12.75">
      <c r="A32" s="218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</row>
    <row r="33" spans="1:21" ht="18.75">
      <c r="A33" s="218"/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1"/>
      <c r="M33" s="218"/>
      <c r="N33" s="218"/>
      <c r="O33" s="218"/>
      <c r="P33" s="218"/>
      <c r="Q33" s="217"/>
      <c r="R33" s="217"/>
      <c r="S33" s="218"/>
      <c r="T33" s="217"/>
      <c r="U33" s="218"/>
    </row>
  </sheetData>
  <sheetProtection deleteRows="0"/>
  <mergeCells count="45">
    <mergeCell ref="B7:G7"/>
    <mergeCell ref="J7:K7"/>
    <mergeCell ref="B8:G8"/>
    <mergeCell ref="J8:K8"/>
    <mergeCell ref="A24:U24"/>
    <mergeCell ref="M26:U26"/>
    <mergeCell ref="A16:H16"/>
    <mergeCell ref="Q16:U16"/>
    <mergeCell ref="A17:H17"/>
    <mergeCell ref="Q17:U17"/>
    <mergeCell ref="A14:H14"/>
    <mergeCell ref="M27:U27"/>
    <mergeCell ref="M29:U29"/>
    <mergeCell ref="A19:H19"/>
    <mergeCell ref="Q19:U19"/>
    <mergeCell ref="A20:H20"/>
    <mergeCell ref="Q20:U20"/>
    <mergeCell ref="A21:H21"/>
    <mergeCell ref="Q21:U21"/>
    <mergeCell ref="B6:G6"/>
    <mergeCell ref="A18:H18"/>
    <mergeCell ref="Q18:U18"/>
    <mergeCell ref="A11:D11"/>
    <mergeCell ref="A12:H12"/>
    <mergeCell ref="Q12:U12"/>
    <mergeCell ref="A13:H13"/>
    <mergeCell ref="Q13:U13"/>
    <mergeCell ref="A15:H15"/>
    <mergeCell ref="Q15:U15"/>
    <mergeCell ref="M6:N9"/>
    <mergeCell ref="Q14:U14"/>
    <mergeCell ref="U3:U5"/>
    <mergeCell ref="I4:I5"/>
    <mergeCell ref="J4:K5"/>
    <mergeCell ref="O6:T9"/>
    <mergeCell ref="U6:U9"/>
    <mergeCell ref="J6:K6"/>
    <mergeCell ref="A2:C2"/>
    <mergeCell ref="M2:P2"/>
    <mergeCell ref="A3:A5"/>
    <mergeCell ref="B3:G5"/>
    <mergeCell ref="H3:H5"/>
    <mergeCell ref="I3:K3"/>
    <mergeCell ref="M3:N5"/>
    <mergeCell ref="O3:T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I18"/>
  <sheetViews>
    <sheetView zoomScalePageLayoutView="0" workbookViewId="0" topLeftCell="A1">
      <selection activeCell="B22" sqref="B22"/>
    </sheetView>
  </sheetViews>
  <sheetFormatPr defaultColWidth="8.875" defaultRowHeight="12.75"/>
  <cols>
    <col min="1" max="1" width="11.75390625" style="127" customWidth="1"/>
    <col min="2" max="16384" width="8.875" style="127" customWidth="1"/>
  </cols>
  <sheetData>
    <row r="2" spans="1:9" ht="15.75">
      <c r="A2" s="445" t="s">
        <v>142</v>
      </c>
      <c r="B2" s="445"/>
      <c r="C2" s="445"/>
      <c r="D2" s="445"/>
      <c r="E2" s="445"/>
      <c r="F2" s="445"/>
      <c r="G2" s="445"/>
      <c r="H2" s="445"/>
      <c r="I2" s="445"/>
    </row>
    <row r="3" spans="1:9" ht="15.75">
      <c r="A3" s="83" t="s">
        <v>52</v>
      </c>
      <c r="B3" s="84">
        <v>1</v>
      </c>
      <c r="C3" s="84">
        <v>2</v>
      </c>
      <c r="D3" s="84">
        <v>3</v>
      </c>
      <c r="E3" s="84">
        <v>4</v>
      </c>
      <c r="F3" s="84">
        <v>5</v>
      </c>
      <c r="G3" s="84">
        <v>6</v>
      </c>
      <c r="H3" s="84">
        <v>7</v>
      </c>
      <c r="I3" s="84">
        <v>8</v>
      </c>
    </row>
    <row r="4" spans="1:9" ht="15.75">
      <c r="A4" s="83" t="s">
        <v>104</v>
      </c>
      <c r="B4" s="84">
        <f>COUNTA(ЗМІСТ!Q11:Q16,ЗМІСТ!Q20:Q36,ЗМІСТ!Q40:Q41,ЗМІСТ!Q45:Q47,ЗМІСТ!Q54:Q60,ЗМІСТ!Q64:Q69)</f>
        <v>8</v>
      </c>
      <c r="C4" s="84">
        <f>COUNTA(ЗМІСТ!R11:R16,ЗМІСТ!R20:R36,ЗМІСТ!R40:R41,ЗМІСТ!R45:R47,ЗМІСТ!R54:R60,ЗМІСТ!R64:R69)</f>
        <v>8</v>
      </c>
      <c r="D4" s="84">
        <f>COUNTA(ЗМІСТ!S11:S16,ЗМІСТ!S20:S36,ЗМІСТ!S40:S41,ЗМІСТ!S45:S47,ЗМІСТ!S54:S60,ЗМІСТ!S64:S69)</f>
        <v>8</v>
      </c>
      <c r="E4" s="84">
        <f>COUNTA(ЗМІСТ!T11:T16,ЗМІСТ!T20:T36,ЗМІСТ!T40:T41,ЗМІСТ!T45:T47,ЗМІСТ!T54:T60,ЗМІСТ!T64:T69)</f>
        <v>7</v>
      </c>
      <c r="F4" s="84">
        <f>COUNTA(ЗМІСТ!U11:U16,ЗМІСТ!U20:U36,ЗМІСТ!U40:U41,ЗМІСТ!U45:U47,ЗМІСТ!U54:U60,ЗМІСТ!U64:U69)</f>
        <v>7</v>
      </c>
      <c r="G4" s="84">
        <f>COUNTA(ЗМІСТ!V11:V16,ЗМІСТ!V20:V36,ЗМІСТ!V40:V41,ЗМІСТ!V45:V47,ЗМІСТ!V54:V60,ЗМІСТ!V64:V69)</f>
        <v>7</v>
      </c>
      <c r="H4" s="84">
        <f>COUNTA(ЗМІСТ!W11:W16,ЗМІСТ!W20:W36,ЗМІСТ!W40:W41,ЗМІСТ!W45:W47,ЗМІСТ!W54:W60,ЗМІСТ!W64:W69)</f>
        <v>6</v>
      </c>
      <c r="I4" s="84">
        <f>COUNTA(ЗМІСТ!X11:X16,ЗМІСТ!X20:X36,ЗМІСТ!X40:X41,ЗМІСТ!X45:X47,ЗМІСТ!X54:X60,ЗМІСТ!X64:X69)</f>
        <v>7</v>
      </c>
    </row>
    <row r="5" ht="12.75">
      <c r="D5" s="127" t="s">
        <v>241</v>
      </c>
    </row>
    <row r="6" ht="12.75">
      <c r="A6" s="219" t="s">
        <v>221</v>
      </c>
    </row>
    <row r="7" ht="12.75">
      <c r="A7" s="127" t="s">
        <v>247</v>
      </c>
    </row>
    <row r="13" ht="12.75">
      <c r="A13" s="127" t="s">
        <v>235</v>
      </c>
    </row>
    <row r="14" ht="12.75">
      <c r="A14" s="127" t="s">
        <v>240</v>
      </c>
    </row>
    <row r="15" ht="12.75">
      <c r="A15" s="127" t="s">
        <v>239</v>
      </c>
    </row>
    <row r="16" ht="12.75">
      <c r="A16" s="127" t="s">
        <v>251</v>
      </c>
    </row>
    <row r="17" ht="12.75">
      <c r="A17" s="127" t="s">
        <v>252</v>
      </c>
    </row>
    <row r="18" ht="12.75">
      <c r="A18" s="127" t="s">
        <v>248</v>
      </c>
    </row>
  </sheetData>
  <sheetProtection password="CF68" sheet="1" deleteRows="0"/>
  <mergeCells count="1">
    <mergeCell ref="A2:I2"/>
  </mergeCells>
  <conditionalFormatting sqref="B4:I4">
    <cfRule type="cellIs" priority="1" dxfId="62" operator="lessThanOrEqual" stopIfTrue="1">
      <formula>8</formula>
    </cfRule>
    <cfRule type="cellIs" priority="2" dxfId="61" operator="greaterThan" stopIfTrue="1">
      <formula>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C34" sqref="C34"/>
    </sheetView>
  </sheetViews>
  <sheetFormatPr defaultColWidth="9.00390625" defaultRowHeight="12.75"/>
  <sheetData>
    <row r="1" ht="12.75">
      <c r="A1" t="s">
        <v>222</v>
      </c>
    </row>
    <row r="3" spans="1:3" ht="12.75">
      <c r="A3" s="220" t="s">
        <v>200</v>
      </c>
      <c r="B3" s="220"/>
      <c r="C3" s="220"/>
    </row>
    <row r="4" ht="12.75">
      <c r="A4" t="s">
        <v>226</v>
      </c>
    </row>
    <row r="7" ht="12.75">
      <c r="A7" s="220" t="s">
        <v>201</v>
      </c>
    </row>
    <row r="8" ht="12.75">
      <c r="A8" t="s">
        <v>229</v>
      </c>
    </row>
    <row r="10" spans="1:3" ht="12.75">
      <c r="A10" s="220" t="s">
        <v>202</v>
      </c>
      <c r="B10" s="220"/>
      <c r="C10" s="220"/>
    </row>
    <row r="11" ht="12.75">
      <c r="A11" t="s">
        <v>223</v>
      </c>
    </row>
    <row r="13" spans="1:3" ht="12.75">
      <c r="A13" s="220" t="s">
        <v>203</v>
      </c>
      <c r="B13" s="220"/>
      <c r="C13" s="220"/>
    </row>
    <row r="14" ht="12.75">
      <c r="A14" t="s">
        <v>231</v>
      </c>
    </row>
    <row r="16" spans="1:3" ht="12.75">
      <c r="A16" s="220" t="s">
        <v>204</v>
      </c>
      <c r="B16" s="220"/>
      <c r="C16" s="220"/>
    </row>
    <row r="17" ht="12.75">
      <c r="A17" t="s">
        <v>230</v>
      </c>
    </row>
    <row r="21" ht="12.75">
      <c r="A21" t="s">
        <v>205</v>
      </c>
    </row>
    <row r="22" ht="12.75">
      <c r="A22" t="s">
        <v>228</v>
      </c>
    </row>
    <row r="23" spans="1:3" ht="12.75">
      <c r="A23" s="220" t="s">
        <v>206</v>
      </c>
      <c r="B23" s="220"/>
      <c r="C23" s="220"/>
    </row>
    <row r="24" ht="12.75">
      <c r="A24" t="s">
        <v>225</v>
      </c>
    </row>
    <row r="25" spans="1:3" ht="12.75">
      <c r="A25" s="220" t="s">
        <v>207</v>
      </c>
      <c r="B25" s="220"/>
      <c r="C25" s="220"/>
    </row>
    <row r="26" ht="12.75">
      <c r="A26" t="s">
        <v>227</v>
      </c>
    </row>
    <row r="27" s="220" customFormat="1" ht="12.75"/>
    <row r="30" spans="1:3" ht="12.75">
      <c r="A30" s="220" t="s">
        <v>208</v>
      </c>
      <c r="B30" s="220"/>
      <c r="C30" s="220"/>
    </row>
    <row r="31" ht="12.75">
      <c r="A31" t="s">
        <v>234</v>
      </c>
    </row>
    <row r="33" spans="1:3" ht="12.75">
      <c r="A33" s="220"/>
      <c r="B33" s="220"/>
      <c r="C33" s="2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user</cp:lastModifiedBy>
  <cp:lastPrinted>2021-08-27T12:22:42Z</cp:lastPrinted>
  <dcterms:created xsi:type="dcterms:W3CDTF">2003-11-28T18:06:16Z</dcterms:created>
  <dcterms:modified xsi:type="dcterms:W3CDTF">2023-08-31T09:03:21Z</dcterms:modified>
  <cp:category/>
  <cp:version/>
  <cp:contentType/>
  <cp:contentStatus/>
</cp:coreProperties>
</file>