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820" activeTab="1"/>
  </bookViews>
  <sheets>
    <sheet name="ГРАФІК" sheetId="1" r:id="rId1"/>
    <sheet name="ЗМІСТ" sheetId="2" r:id="rId2"/>
    <sheet name="3 частина" sheetId="3" r:id="rId3"/>
    <sheet name="Перевірка" sheetId="4" r:id="rId4"/>
    <sheet name="Лист1" sheetId="5" r:id="rId5"/>
  </sheets>
  <externalReferences>
    <externalReference r:id="rId8"/>
  </externalReferences>
  <definedNames>
    <definedName name="Z_791DB74A_D72A_4A24_8E5B_5C9CCB5308F6_.wvu.PrintArea" localSheetId="1" hidden="1">'ЗМІСТ'!$A$1:$V$73</definedName>
    <definedName name="А">#REF!</definedName>
    <definedName name="А1">#REF!</definedName>
    <definedName name="Графік_бак">#REF!</definedName>
    <definedName name="графік1">#REF!</definedName>
    <definedName name="_xlnm.Print_Area" localSheetId="1">'ЗМІСТ'!$A$1:$V$74</definedName>
    <definedName name="с22" localSheetId="1">#REF!</definedName>
    <definedName name="с22">#REF!</definedName>
    <definedName name="с222" localSheetId="1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<sst xmlns="http://schemas.openxmlformats.org/spreadsheetml/2006/main" count="299" uniqueCount="240">
  <si>
    <t>Всього</t>
  </si>
  <si>
    <t>Екзамени</t>
  </si>
  <si>
    <t>Заліки</t>
  </si>
  <si>
    <t>Курсові роботи</t>
  </si>
  <si>
    <t>Лекції</t>
  </si>
  <si>
    <t>Годин вивчення</t>
  </si>
  <si>
    <t>з них</t>
  </si>
  <si>
    <t>Розподіл по курсах і семестрах</t>
  </si>
  <si>
    <t>1 курс</t>
  </si>
  <si>
    <t>2 курс</t>
  </si>
  <si>
    <t>3 курс</t>
  </si>
  <si>
    <t>Практичні, семінарські</t>
  </si>
  <si>
    <t>Загальний обсяг годин</t>
  </si>
  <si>
    <t>У кредитах ECTS</t>
  </si>
  <si>
    <t>кредитів на семестр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</si>
  <si>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</si>
  <si>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</si>
  <si>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</si>
  <si>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</si>
  <si>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</si>
  <si>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</si>
  <si>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</si>
  <si>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</si>
  <si>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</si>
  <si>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</si>
  <si>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</si>
  <si>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</si>
  <si>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</si>
  <si>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</si>
  <si>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</si>
  <si>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</si>
  <si>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</si>
  <si>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</si>
  <si>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Підсумкові атестації</t>
  </si>
  <si>
    <t>Канікули</t>
  </si>
  <si>
    <t>ІІІ</t>
  </si>
  <si>
    <t>ІV</t>
  </si>
  <si>
    <t>С</t>
  </si>
  <si>
    <t>К</t>
  </si>
  <si>
    <t>Н</t>
  </si>
  <si>
    <t>П</t>
  </si>
  <si>
    <t>А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</si>
  <si>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</si>
  <si>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</si>
  <si>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</si>
  <si>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</si>
  <si>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</si>
  <si>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</si>
  <si>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</si>
  <si>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</si>
  <si>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</si>
  <si>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</si>
  <si>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</si>
  <si>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</si>
  <si>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</si>
  <si>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</si>
  <si>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</si>
  <si>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</si>
  <si>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</si>
  <si>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</si>
  <si>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</si>
  <si>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</si>
  <si>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</si>
  <si>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</si>
  <si>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</si>
  <si>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</si>
  <si>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курсових робіт</t>
  </si>
  <si>
    <t>"Погоджено"</t>
  </si>
  <si>
    <t>Д</t>
  </si>
  <si>
    <t>Екзаменаційні сесії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</si>
  <si>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</si>
  <si>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</si>
  <si>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</si>
  <si>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</si>
  <si>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</si>
  <si>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</si>
  <si>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</si>
  <si>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</si>
  <si>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</si>
  <si>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</si>
  <si>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</si>
  <si>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</si>
  <si>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</si>
  <si>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Освітня програма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</si>
  <si>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</si>
  <si>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</si>
  <si>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</si>
  <si>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</si>
  <si>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Дипломні (кваліфік.) роботи</t>
  </si>
  <si>
    <t>Кількість</t>
  </si>
  <si>
    <t>Заліків</t>
  </si>
  <si>
    <t>Курсових робіт</t>
  </si>
  <si>
    <t>Практик</t>
  </si>
  <si>
    <t>Екзаменів</t>
  </si>
  <si>
    <t>РАЗОМ</t>
  </si>
  <si>
    <t>Кількість тижнів у семестрі</t>
  </si>
  <si>
    <t>Кількість заліків</t>
  </si>
  <si>
    <t>Навчальний план складено у відповідності до __________________________________________________________  (назва стандарту, за наявності)</t>
  </si>
  <si>
    <t xml:space="preserve">Декан факультету  </t>
  </si>
  <si>
    <t>"____" _______________ 20___ р. ______________________</t>
  </si>
  <si>
    <t>Дисциплін</t>
  </si>
  <si>
    <t>Кількість практик</t>
  </si>
  <si>
    <t>Проректор із науково-педагогічної роботи  ______________________</t>
  </si>
  <si>
    <t>повна загальна середня</t>
  </si>
  <si>
    <t>денна</t>
  </si>
  <si>
    <t>навчально-методичною радою МНУ ім. В.О.Сухомлинського</t>
  </si>
  <si>
    <t>перший (бакалаврський)</t>
  </si>
  <si>
    <t>Шифр</t>
  </si>
  <si>
    <t>ОСВІТНІ КОМПОНЕНТИ</t>
  </si>
  <si>
    <t>Семестровий контроль</t>
  </si>
  <si>
    <t>кількість навчальних тижнів у семестрі</t>
  </si>
  <si>
    <t>I. ОБОВЯЗКОВА ЧАСТИНА</t>
  </si>
  <si>
    <t>Всього за цикл 1.1.</t>
  </si>
  <si>
    <t>Всього за цикл 1.2.</t>
  </si>
  <si>
    <t>Всього за цикл 1.3.</t>
  </si>
  <si>
    <t>1.4. ПРАКТИЧНА ПІДГОТОВКА</t>
  </si>
  <si>
    <t>1.3.  КУРСОВІ РОБОТИ</t>
  </si>
  <si>
    <t>Всього за цикл 1.4.</t>
  </si>
  <si>
    <t>ВСЬОГО ЗА ЧАСТИНОЮ 1</t>
  </si>
  <si>
    <t>2. ВИБІРКОВА ЧАСТИНА</t>
  </si>
  <si>
    <t>2.1. НАВЧАЛЬНІ ДИСЦИПЛІНИ ЗАГАЛЬНОЇ ПІДГОТОВКИ</t>
  </si>
  <si>
    <t>Всього за цикл 2.1.</t>
  </si>
  <si>
    <t>2.2. НАВЧАЛЬНІ ДИСЦИПЛІНИ СПЕЦІАЛЬНОЇ (ФАХОВОЇ) ПІДГОТОВКИ</t>
  </si>
  <si>
    <t>Всього за цикл 2.2.</t>
  </si>
  <si>
    <t>ВСЬОГО ЗА ЧАСТИНОЮ 2</t>
  </si>
  <si>
    <t>ВСЬОГО ЗА ОСВІТНЬОЮ ПРОГРАМОЮ</t>
  </si>
  <si>
    <t>1.1. НАВЧАЛЬНІ ДИСЦИПЛІНИ ЗАГАЛЬНОЇ ПІДГОТОВКИ</t>
  </si>
  <si>
    <t>1.2. НАВЧАЛЬНІ ДИСЦИПЛІНИ СПЕЦІАЛЬНОЇ (ФАХОВОЇ) ПІДГОТОВКИ</t>
  </si>
  <si>
    <t>Вибіркова дисципліна 1.1.</t>
  </si>
  <si>
    <t>Вибіркова дисципліна 1.2.</t>
  </si>
  <si>
    <t>Протокол № ____ від "____" ___________ 20___ року</t>
  </si>
  <si>
    <t>Вибіркова дисципліна 1.3.</t>
  </si>
  <si>
    <t>Вибіркова дисципліна 1.4.</t>
  </si>
  <si>
    <t>Вибіркова дисципліна 1.5.</t>
  </si>
  <si>
    <t>ІV. Практична підготовка</t>
  </si>
  <si>
    <t>V. Підсумкова атестація</t>
  </si>
  <si>
    <t>Кількість тижнів аудиторних занять у семестрі</t>
  </si>
  <si>
    <t>Перевірка на кількість освітніх компонентів в семестрі</t>
  </si>
  <si>
    <t>ІІІ. План навчального процесу</t>
  </si>
  <si>
    <t>Керівник проектної групи (гарант ОП)</t>
  </si>
  <si>
    <t>Предметна спеціальність 
(спеціалізація)</t>
  </si>
  <si>
    <t>Кваліфікація</t>
  </si>
  <si>
    <t>ОК. 01</t>
  </si>
  <si>
    <t>ОК. 02</t>
  </si>
  <si>
    <t>ОК. 03</t>
  </si>
  <si>
    <t>ОК. 04</t>
  </si>
  <si>
    <t>ОК. 09</t>
  </si>
  <si>
    <t>ВБ. 1.1</t>
  </si>
  <si>
    <t>ВБ. 1.2</t>
  </si>
  <si>
    <t>ВБ. 1.3</t>
  </si>
  <si>
    <t>ВБ. 1.4</t>
  </si>
  <si>
    <t>ВБ. 1.5</t>
  </si>
  <si>
    <t>ВБ. 2.1</t>
  </si>
  <si>
    <t>ВБ. 2.2</t>
  </si>
  <si>
    <t>ВБ. 2.3</t>
  </si>
  <si>
    <t>ВБ. 2.4</t>
  </si>
  <si>
    <t>ВБ. 2.5</t>
  </si>
  <si>
    <t>ВБ. 2.6</t>
  </si>
  <si>
    <t>07 Управління та адміністрування</t>
  </si>
  <si>
    <t>072 Фінанси, банківська справа та страхування</t>
  </si>
  <si>
    <t>Фінанси, банківська справа та страхування</t>
  </si>
  <si>
    <t>Виробнича практика у фінансово-кредитних установах</t>
  </si>
  <si>
    <t>Виробнича практика з фінансів підприємств та оподаткування</t>
  </si>
  <si>
    <t>Міжнародні фінанси</t>
  </si>
  <si>
    <t>Статистичне моделювання та прогнозування в фінансах</t>
  </si>
  <si>
    <t>Курсова робота з дисципліни "Фінансовий аналіз"</t>
  </si>
  <si>
    <t>Фінансовий облік</t>
  </si>
  <si>
    <t>Вибіркова дисципліна 2.1.</t>
  </si>
  <si>
    <t>Вибіркова дисципліна 2.2.</t>
  </si>
  <si>
    <t>Вибіркова дисципліна 2.3.</t>
  </si>
  <si>
    <t>Вибіркова дисципліна 2.4.</t>
  </si>
  <si>
    <t>Вибіркова дисципліна 2.5.</t>
  </si>
  <si>
    <t>Вибіркова дисципліна 2.6.</t>
  </si>
  <si>
    <t>Вибіркова дисципліна 2.7.</t>
  </si>
  <si>
    <t>Вибіркова дисципліна 2.8.</t>
  </si>
  <si>
    <t>Місцеві фінанси</t>
  </si>
  <si>
    <t>Фінансова звітність</t>
  </si>
  <si>
    <t>Банківська система</t>
  </si>
  <si>
    <t>Центральний банк і грошово-кредитна політика</t>
  </si>
  <si>
    <t>Фінансово-кредитні установи</t>
  </si>
  <si>
    <t>Фінансова санація та банкрутство підприємств</t>
  </si>
  <si>
    <t>Фінансове планування та прогнозування</t>
  </si>
  <si>
    <t>Фінансова діяльність суб'єктів господарювання</t>
  </si>
  <si>
    <t>Особисті фінанси</t>
  </si>
  <si>
    <t>Проектний аналіз</t>
  </si>
  <si>
    <t>Вища математика</t>
  </si>
  <si>
    <t>Страхування</t>
  </si>
  <si>
    <t>Гроші та кредит</t>
  </si>
  <si>
    <t>Фінансовий аналіз</t>
  </si>
  <si>
    <t>Фінансова інфраструктура</t>
  </si>
  <si>
    <t>Інвестування</t>
  </si>
  <si>
    <t xml:space="preserve">Інформаційні системи і технології </t>
  </si>
  <si>
    <t>1 р. 10 міс.</t>
  </si>
  <si>
    <t>ОК. 15</t>
  </si>
  <si>
    <t>ОК. 16</t>
  </si>
  <si>
    <t>ОК. 17</t>
  </si>
  <si>
    <t>ОК. 18</t>
  </si>
  <si>
    <t>ОК. 19</t>
  </si>
  <si>
    <t>бакалавр  фінансів, банківської справи та страхування</t>
  </si>
  <si>
    <t>ПА 01</t>
  </si>
  <si>
    <t>Кваліфікаційний іспит</t>
  </si>
  <si>
    <t>ОК. 10</t>
  </si>
  <si>
    <t>ОК. 11</t>
  </si>
  <si>
    <t>ОК. 12</t>
  </si>
  <si>
    <t>Іноземна мова за професійним спрямуванням</t>
  </si>
  <si>
    <t>Менеджмент</t>
  </si>
  <si>
    <t xml:space="preserve">Фінанси </t>
  </si>
  <si>
    <t>Курсова робота з дисципліни "Банківська система"</t>
  </si>
  <si>
    <t>Бюджетна та податкова система</t>
  </si>
  <si>
    <t>Інноваційне підприємництво</t>
  </si>
  <si>
    <t>Фінансова аналітика (англ)</t>
  </si>
  <si>
    <t>Банківські операції</t>
  </si>
  <si>
    <t>Іноземна мова за проф спрям</t>
  </si>
  <si>
    <t>Історія та культура України (Історія України)</t>
  </si>
  <si>
    <t xml:space="preserve">Українська мова за професійним спрямуванням </t>
  </si>
  <si>
    <t>Мікро та макроекономіка</t>
  </si>
  <si>
    <t xml:space="preserve">Філософія </t>
  </si>
  <si>
    <t xml:space="preserve">Політична економія </t>
  </si>
  <si>
    <t>Вибіркова дисципліна 1.1. (Університетські студії)</t>
  </si>
  <si>
    <t>Вибіркова дисципліна 1.2. (Академічна доброчесність)</t>
  </si>
  <si>
    <t>Підсумкова аттестація</t>
  </si>
  <si>
    <t>Вибіркова дисципліна 1.4.(Іноземна мова  )</t>
  </si>
  <si>
    <t>Вибіркова дисципліна 1.3. (Економіка підприємства)</t>
  </si>
  <si>
    <t>ВБ. 1.6</t>
  </si>
  <si>
    <t>ВБ. 2.7</t>
  </si>
  <si>
    <t>Вибіркова дисципліна 1.5.(Оздоровчі технології  )</t>
  </si>
  <si>
    <t>Маркетинг у банках/Marketing in Banks</t>
  </si>
  <si>
    <t>Фондовий ринок</t>
  </si>
  <si>
    <t>ОК. 13</t>
  </si>
  <si>
    <t>ОК. 14</t>
  </si>
  <si>
    <t>ОК. 05</t>
  </si>
  <si>
    <t>ОК. 06</t>
  </si>
  <si>
    <t>ОК. 07</t>
  </si>
  <si>
    <t>ОК. 08</t>
  </si>
  <si>
    <t>ОК.20</t>
  </si>
  <si>
    <t>ОК.21</t>
  </si>
  <si>
    <t>Затверджено на засіданні вченої ради природничого факультету</t>
  </si>
  <si>
    <t>ВБ. 1.7</t>
  </si>
  <si>
    <t>Вибіркова дисципліна 1.6.(Економіко-математичні методи та моделі)</t>
  </si>
  <si>
    <t>Вибіркова дисципліна 1.7.(Трудове право і підприємницька діяльність)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</si>
</sst>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"/>
    <numFmt numFmtId="197" formatCode="0.000"/>
    <numFmt numFmtId="198" formatCode="#,##0_р_."/>
    <numFmt numFmtId="199" formatCode="[$-FC19]dd\ mmmm\ yyyy\ &quot;г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63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sz val="14"/>
      <name val="Arial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53" fillId="20" borderId="2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21" borderId="3" applyNumberFormat="0" applyAlignment="0" applyProtection="0"/>
    <xf numFmtId="0" fontId="10" fillId="21" borderId="1" applyNumberForma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12" fillId="22" borderId="9" applyNumberFormat="0" applyAlignment="0" applyProtection="0"/>
    <xf numFmtId="0" fontId="57" fillId="23" borderId="10" applyNumberFormat="0" applyAlignment="0" applyProtection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5" borderId="11" applyNumberFormat="0" applyFont="0" applyAlignment="0" applyProtection="0"/>
    <xf numFmtId="9" fontId="0" fillId="0" borderId="0" applyFont="0" applyFill="0" applyBorder="0" applyAlignment="0" applyProtection="0"/>
    <xf numFmtId="0" fontId="60" fillId="0" borderId="12" applyNumberFormat="0" applyFill="0" applyAlignment="0" applyProtection="0"/>
    <xf numFmtId="0" fontId="14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27" borderId="0" applyNumberFormat="0" applyBorder="0" applyAlignment="0" applyProtection="0"/>
  </cellStyleXfs>
  <cellXfs count="398">
    <xf numFmtId="0" fontId="0" fillId="0" borderId="0" xfId="0" applyAlignment="1">
      <alignment/>
    </xf>
    <xf numFmtId="0" fontId="35" fillId="28" borderId="13" xfId="0" applyFont="1" applyFill="1" applyBorder="1" applyAlignment="1" applyProtection="1">
      <alignment horizontal="center" vertical="center"/>
      <protection/>
    </xf>
    <xf numFmtId="1" fontId="36" fillId="28" borderId="14" xfId="0" applyNumberFormat="1" applyFont="1" applyFill="1" applyBorder="1" applyAlignment="1" applyProtection="1">
      <alignment horizontal="center" vertical="center"/>
      <protection/>
    </xf>
    <xf numFmtId="1" fontId="36" fillId="28" borderId="15" xfId="0" applyNumberFormat="1" applyFont="1" applyFill="1" applyBorder="1" applyAlignment="1" applyProtection="1">
      <alignment horizontal="center" vertical="center"/>
      <protection/>
    </xf>
    <xf numFmtId="1" fontId="36" fillId="28" borderId="13" xfId="0" applyNumberFormat="1" applyFont="1" applyFill="1" applyBorder="1" applyAlignment="1" applyProtection="1">
      <alignment horizontal="center" vertical="center"/>
      <protection/>
    </xf>
    <xf numFmtId="0" fontId="36" fillId="28" borderId="13" xfId="0" applyFont="1" applyFill="1" applyBorder="1" applyAlignment="1" applyProtection="1">
      <alignment horizontal="center" vertical="center"/>
      <protection/>
    </xf>
    <xf numFmtId="1" fontId="36" fillId="28" borderId="16" xfId="0" applyNumberFormat="1" applyFont="1" applyFill="1" applyBorder="1" applyAlignment="1" applyProtection="1">
      <alignment horizontal="center" vertical="center"/>
      <protection/>
    </xf>
    <xf numFmtId="0" fontId="35" fillId="0" borderId="17" xfId="0" applyFont="1" applyFill="1" applyBorder="1" applyAlignment="1" applyProtection="1">
      <alignment horizontal="center" vertical="center"/>
      <protection/>
    </xf>
    <xf numFmtId="1" fontId="36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18" xfId="0" applyFont="1" applyFill="1" applyBorder="1" applyAlignment="1" applyProtection="1">
      <alignment horizontal="center" vertical="center"/>
      <protection/>
    </xf>
    <xf numFmtId="0" fontId="45" fillId="29" borderId="19" xfId="0" applyFont="1" applyFill="1" applyBorder="1" applyAlignment="1" applyProtection="1">
      <alignment horizontal="left" vertical="center" wrapText="1"/>
      <protection locked="0"/>
    </xf>
    <xf numFmtId="0" fontId="23" fillId="29" borderId="20" xfId="0" applyFont="1" applyFill="1" applyBorder="1" applyAlignment="1" applyProtection="1">
      <alignment horizontal="center" vertical="center"/>
      <protection locked="0"/>
    </xf>
    <xf numFmtId="0" fontId="45" fillId="29" borderId="19" xfId="0" applyFont="1" applyFill="1" applyBorder="1" applyAlignment="1" applyProtection="1">
      <alignment horizontal="left" vertical="center"/>
      <protection locked="0"/>
    </xf>
    <xf numFmtId="0" fontId="23" fillId="29" borderId="21" xfId="0" applyFont="1" applyFill="1" applyBorder="1" applyAlignment="1" applyProtection="1">
      <alignment horizontal="center" vertical="center"/>
      <protection locked="0"/>
    </xf>
    <xf numFmtId="0" fontId="23" fillId="29" borderId="22" xfId="0" applyFont="1" applyFill="1" applyBorder="1" applyAlignment="1" applyProtection="1">
      <alignment horizontal="center" vertical="center"/>
      <protection locked="0"/>
    </xf>
    <xf numFmtId="0" fontId="23" fillId="29" borderId="23" xfId="0" applyFont="1" applyFill="1" applyBorder="1" applyAlignment="1" applyProtection="1">
      <alignment horizontal="center" vertical="center"/>
      <protection locked="0"/>
    </xf>
    <xf numFmtId="0" fontId="23" fillId="29" borderId="24" xfId="0" applyFont="1" applyFill="1" applyBorder="1" applyAlignment="1" applyProtection="1">
      <alignment horizontal="center" vertical="center"/>
      <protection locked="0"/>
    </xf>
    <xf numFmtId="0" fontId="23" fillId="29" borderId="2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8" fillId="0" borderId="26" xfId="65" applyFont="1" applyFill="1" applyBorder="1" applyAlignment="1" applyProtection="1">
      <alignment horizontal="center" vertical="center"/>
      <protection/>
    </xf>
    <xf numFmtId="0" fontId="26" fillId="0" borderId="17" xfId="65" applyFont="1" applyFill="1" applyBorder="1" applyAlignment="1" applyProtection="1">
      <alignment horizontal="center" vertical="center"/>
      <protection/>
    </xf>
    <xf numFmtId="0" fontId="2" fillId="0" borderId="27" xfId="65" applyFont="1" applyFill="1" applyBorder="1" applyAlignment="1" applyProtection="1">
      <alignment horizontal="center" vertical="center"/>
      <protection/>
    </xf>
    <xf numFmtId="0" fontId="2" fillId="0" borderId="28" xfId="65" applyFont="1" applyFill="1" applyBorder="1" applyAlignment="1" applyProtection="1">
      <alignment horizontal="center" vertical="center"/>
      <protection/>
    </xf>
    <xf numFmtId="0" fontId="2" fillId="0" borderId="29" xfId="65" applyFont="1" applyFill="1" applyBorder="1" applyAlignment="1" applyProtection="1">
      <alignment horizontal="center" vertical="center"/>
      <protection/>
    </xf>
    <xf numFmtId="0" fontId="28" fillId="0" borderId="30" xfId="65" applyFont="1" applyFill="1" applyBorder="1" applyAlignment="1" applyProtection="1">
      <alignment horizontal="center" vertical="center"/>
      <protection/>
    </xf>
    <xf numFmtId="0" fontId="2" fillId="0" borderId="14" xfId="65" applyFont="1" applyFill="1" applyBorder="1" applyAlignment="1" applyProtection="1">
      <alignment horizontal="center" vertical="center"/>
      <protection/>
    </xf>
    <xf numFmtId="0" fontId="2" fillId="0" borderId="31" xfId="65" applyFont="1" applyFill="1" applyBorder="1" applyAlignment="1" applyProtection="1">
      <alignment horizontal="center" vertical="center"/>
      <protection/>
    </xf>
    <xf numFmtId="0" fontId="2" fillId="0" borderId="32" xfId="65" applyFont="1" applyFill="1" applyBorder="1" applyAlignment="1" applyProtection="1">
      <alignment horizontal="center" vertical="center"/>
      <protection/>
    </xf>
    <xf numFmtId="0" fontId="37" fillId="0" borderId="14" xfId="65" applyFont="1" applyFill="1" applyBorder="1" applyAlignment="1" applyProtection="1">
      <alignment horizontal="center" vertical="center"/>
      <protection/>
    </xf>
    <xf numFmtId="0" fontId="21" fillId="0" borderId="0" xfId="65" applyFont="1" applyFill="1" applyAlignment="1" applyProtection="1">
      <alignment horizontal="left" vertical="center"/>
      <protection/>
    </xf>
    <xf numFmtId="0" fontId="25" fillId="0" borderId="0" xfId="65" applyFont="1" applyFill="1" applyAlignment="1" applyProtection="1">
      <alignment horizontal="center" vertical="center"/>
      <protection/>
    </xf>
    <xf numFmtId="0" fontId="24" fillId="0" borderId="17" xfId="65" applyFont="1" applyFill="1" applyBorder="1" applyAlignment="1" applyProtection="1">
      <alignment horizontal="center" vertical="center"/>
      <protection/>
    </xf>
    <xf numFmtId="0" fontId="21" fillId="0" borderId="0" xfId="65" applyFont="1" applyFill="1" applyAlignment="1" applyProtection="1">
      <alignment vertical="top" wrapText="1"/>
      <protection/>
    </xf>
    <xf numFmtId="0" fontId="26" fillId="0" borderId="17" xfId="65" applyFont="1" applyFill="1" applyBorder="1" applyAlignment="1" applyProtection="1">
      <alignment horizontal="center" vertical="center"/>
      <protection/>
    </xf>
    <xf numFmtId="0" fontId="1" fillId="0" borderId="0" xfId="65" applyFill="1" applyAlignment="1" applyProtection="1">
      <alignment horizontal="center" vertical="center"/>
      <protection/>
    </xf>
    <xf numFmtId="0" fontId="26" fillId="29" borderId="27" xfId="65" applyFont="1" applyFill="1" applyBorder="1" applyAlignment="1" applyProtection="1">
      <alignment horizontal="center" vertical="center"/>
      <protection locked="0"/>
    </xf>
    <xf numFmtId="0" fontId="26" fillId="29" borderId="17" xfId="65" applyFont="1" applyFill="1" applyBorder="1" applyAlignment="1" applyProtection="1">
      <alignment horizontal="center" vertical="center"/>
      <protection locked="0"/>
    </xf>
    <xf numFmtId="0" fontId="26" fillId="29" borderId="19" xfId="65" applyFont="1" applyFill="1" applyBorder="1" applyAlignment="1" applyProtection="1">
      <alignment horizontal="center" vertical="center"/>
      <protection locked="0"/>
    </xf>
    <xf numFmtId="0" fontId="26" fillId="29" borderId="14" xfId="65" applyFont="1" applyFill="1" applyBorder="1" applyAlignment="1" applyProtection="1">
      <alignment horizontal="center" vertical="center"/>
      <protection locked="0"/>
    </xf>
    <xf numFmtId="0" fontId="26" fillId="29" borderId="15" xfId="65" applyFont="1" applyFill="1" applyBorder="1" applyAlignment="1" applyProtection="1">
      <alignment horizontal="center" vertical="center"/>
      <protection locked="0"/>
    </xf>
    <xf numFmtId="0" fontId="26" fillId="29" borderId="16" xfId="65" applyFont="1" applyFill="1" applyBorder="1" applyAlignment="1" applyProtection="1">
      <alignment horizontal="center" vertical="center"/>
      <protection locked="0"/>
    </xf>
    <xf numFmtId="0" fontId="26" fillId="29" borderId="15" xfId="65" applyFont="1" applyFill="1" applyBorder="1" applyAlignment="1" applyProtection="1">
      <alignment horizontal="center" vertical="center" wrapText="1"/>
      <protection locked="0"/>
    </xf>
    <xf numFmtId="0" fontId="26" fillId="29" borderId="16" xfId="65" applyFont="1" applyFill="1" applyBorder="1" applyAlignment="1" applyProtection="1">
      <alignment horizontal="center" vertical="center" wrapText="1"/>
      <protection locked="0"/>
    </xf>
    <xf numFmtId="0" fontId="26" fillId="29" borderId="14" xfId="65" applyFont="1" applyFill="1" applyBorder="1" applyAlignment="1" applyProtection="1">
      <alignment horizontal="center" vertical="center" wrapText="1"/>
      <protection locked="0"/>
    </xf>
    <xf numFmtId="0" fontId="2" fillId="0" borderId="33" xfId="67" applyFont="1" applyFill="1" applyBorder="1" applyAlignment="1" applyProtection="1">
      <alignment vertical="top"/>
      <protection/>
    </xf>
    <xf numFmtId="0" fontId="29" fillId="0" borderId="0" xfId="66" applyFont="1" applyFill="1" applyBorder="1" applyAlignment="1" applyProtection="1">
      <alignment/>
      <protection/>
    </xf>
    <xf numFmtId="196" fontId="29" fillId="0" borderId="0" xfId="66" applyNumberFormat="1" applyFont="1" applyFill="1" applyBorder="1" applyAlignment="1" applyProtection="1">
      <alignment/>
      <protection/>
    </xf>
    <xf numFmtId="1" fontId="29" fillId="0" borderId="0" xfId="66" applyNumberFormat="1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left" vertical="top"/>
      <protection/>
    </xf>
    <xf numFmtId="49" fontId="23" fillId="0" borderId="34" xfId="66" applyNumberFormat="1" applyFont="1" applyFill="1" applyBorder="1" applyAlignment="1" applyProtection="1">
      <alignment horizontal="center" vertical="center" wrapText="1"/>
      <protection/>
    </xf>
    <xf numFmtId="0" fontId="23" fillId="0" borderId="17" xfId="66" applyNumberFormat="1" applyFont="1" applyFill="1" applyBorder="1" applyAlignment="1" applyProtection="1">
      <alignment horizontal="center" vertical="center" wrapText="1"/>
      <protection/>
    </xf>
    <xf numFmtId="196" fontId="23" fillId="0" borderId="17" xfId="66" applyNumberFormat="1" applyFont="1" applyFill="1" applyBorder="1" applyAlignment="1" applyProtection="1">
      <alignment horizontal="center" vertical="center" wrapText="1"/>
      <protection/>
    </xf>
    <xf numFmtId="0" fontId="35" fillId="0" borderId="35" xfId="0" applyFont="1" applyFill="1" applyBorder="1" applyAlignment="1" applyProtection="1">
      <alignment horizontal="center" vertical="center"/>
      <protection/>
    </xf>
    <xf numFmtId="0" fontId="35" fillId="0" borderId="15" xfId="0" applyFont="1" applyFill="1" applyBorder="1" applyAlignment="1" applyProtection="1">
      <alignment horizontal="center" vertical="center"/>
      <protection/>
    </xf>
    <xf numFmtId="49" fontId="31" fillId="29" borderId="0" xfId="57" applyNumberFormat="1" applyFont="1" applyFill="1" applyBorder="1" applyAlignment="1" applyProtection="1">
      <alignment vertical="top" wrapText="1"/>
      <protection locked="0"/>
    </xf>
    <xf numFmtId="0" fontId="31" fillId="29" borderId="0" xfId="66" applyFont="1" applyFill="1" applyBorder="1" applyAlignment="1" applyProtection="1">
      <alignment horizontal="left" vertical="top" wrapText="1"/>
      <protection locked="0"/>
    </xf>
    <xf numFmtId="1" fontId="31" fillId="29" borderId="0" xfId="66" applyNumberFormat="1" applyFont="1" applyFill="1" applyBorder="1" applyAlignment="1" applyProtection="1">
      <alignment wrapText="1"/>
      <protection locked="0"/>
    </xf>
    <xf numFmtId="0" fontId="31" fillId="29" borderId="0" xfId="66" applyFont="1" applyFill="1" applyBorder="1" applyAlignment="1" applyProtection="1">
      <alignment wrapText="1"/>
      <protection locked="0"/>
    </xf>
    <xf numFmtId="0" fontId="31" fillId="29" borderId="0" xfId="66" applyFont="1" applyFill="1" applyBorder="1" applyAlignment="1" applyProtection="1">
      <alignment/>
      <protection locked="0"/>
    </xf>
    <xf numFmtId="196" fontId="31" fillId="29" borderId="0" xfId="66" applyNumberFormat="1" applyFont="1" applyFill="1" applyBorder="1" applyAlignment="1" applyProtection="1">
      <alignment/>
      <protection locked="0"/>
    </xf>
    <xf numFmtId="1" fontId="31" fillId="29" borderId="0" xfId="66" applyNumberFormat="1" applyFont="1" applyFill="1" applyBorder="1" applyAlignment="1" applyProtection="1">
      <alignment/>
      <protection locked="0"/>
    </xf>
    <xf numFmtId="49" fontId="25" fillId="29" borderId="0" xfId="67" applyNumberFormat="1" applyFont="1" applyFill="1" applyBorder="1" applyAlignment="1" applyProtection="1">
      <alignment vertical="top"/>
      <protection locked="0"/>
    </xf>
    <xf numFmtId="0" fontId="25" fillId="29" borderId="0" xfId="66" applyFont="1" applyFill="1" applyProtection="1">
      <alignment/>
      <protection locked="0"/>
    </xf>
    <xf numFmtId="0" fontId="25" fillId="29" borderId="0" xfId="67" applyFont="1" applyFill="1" applyBorder="1" applyProtection="1">
      <alignment/>
      <protection locked="0"/>
    </xf>
    <xf numFmtId="0" fontId="25" fillId="29" borderId="0" xfId="67" applyFont="1" applyFill="1" applyBorder="1" applyAlignment="1" applyProtection="1">
      <alignment/>
      <protection locked="0"/>
    </xf>
    <xf numFmtId="0" fontId="25" fillId="29" borderId="23" xfId="67" applyFont="1" applyFill="1" applyBorder="1" applyAlignment="1" applyProtection="1">
      <alignment/>
      <protection locked="0"/>
    </xf>
    <xf numFmtId="0" fontId="31" fillId="29" borderId="23" xfId="66" applyFont="1" applyFill="1" applyBorder="1" applyAlignment="1" applyProtection="1">
      <alignment vertical="center"/>
      <protection locked="0"/>
    </xf>
    <xf numFmtId="0" fontId="25" fillId="29" borderId="0" xfId="66" applyFont="1" applyFill="1" applyAlignment="1" applyProtection="1">
      <alignment vertical="center"/>
      <protection locked="0"/>
    </xf>
    <xf numFmtId="0" fontId="25" fillId="29" borderId="0" xfId="66" applyFont="1" applyFill="1" applyAlignment="1" applyProtection="1">
      <alignment wrapText="1"/>
      <protection locked="0"/>
    </xf>
    <xf numFmtId="0" fontId="25" fillId="29" borderId="0" xfId="66" applyFont="1" applyFill="1" applyAlignment="1" applyProtection="1">
      <alignment/>
      <protection locked="0"/>
    </xf>
    <xf numFmtId="0" fontId="1" fillId="29" borderId="0" xfId="66" applyFont="1" applyFill="1" applyProtection="1">
      <alignment/>
      <protection locked="0"/>
    </xf>
    <xf numFmtId="0" fontId="25" fillId="29" borderId="0" xfId="66" applyFont="1" applyFill="1" applyAlignment="1" applyProtection="1">
      <alignment horizontal="left" vertical="top"/>
      <protection locked="0"/>
    </xf>
    <xf numFmtId="0" fontId="36" fillId="0" borderId="18" xfId="0" applyFont="1" applyFill="1" applyBorder="1" applyAlignment="1" applyProtection="1">
      <alignment horizontal="center" vertical="center"/>
      <protection/>
    </xf>
    <xf numFmtId="0" fontId="26" fillId="0" borderId="0" xfId="65" applyFont="1" applyFill="1" applyBorder="1" applyAlignment="1" applyProtection="1">
      <alignment/>
      <protection locked="0"/>
    </xf>
    <xf numFmtId="0" fontId="31" fillId="0" borderId="0" xfId="65" applyFont="1" applyFill="1" applyBorder="1" applyAlignment="1" applyProtection="1">
      <alignment wrapText="1"/>
      <protection locked="0"/>
    </xf>
    <xf numFmtId="0" fontId="23" fillId="0" borderId="17" xfId="0" applyFont="1" applyBorder="1" applyAlignment="1" applyProtection="1">
      <alignment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45" fillId="29" borderId="29" xfId="0" applyFont="1" applyFill="1" applyBorder="1" applyAlignment="1" applyProtection="1">
      <alignment horizontal="left" vertical="center" wrapText="1"/>
      <protection locked="0"/>
    </xf>
    <xf numFmtId="0" fontId="36" fillId="30" borderId="18" xfId="0" applyFont="1" applyFill="1" applyBorder="1" applyAlignment="1" applyProtection="1">
      <alignment horizontal="center" vertical="center"/>
      <protection/>
    </xf>
    <xf numFmtId="1" fontId="36" fillId="30" borderId="18" xfId="0" applyNumberFormat="1" applyFont="1" applyFill="1" applyBorder="1" applyAlignment="1" applyProtection="1">
      <alignment horizontal="center" vertical="center"/>
      <protection/>
    </xf>
    <xf numFmtId="196" fontId="36" fillId="30" borderId="18" xfId="0" applyNumberFormat="1" applyFont="1" applyFill="1" applyBorder="1" applyAlignment="1" applyProtection="1">
      <alignment horizontal="center" vertical="center"/>
      <protection/>
    </xf>
    <xf numFmtId="0" fontId="36" fillId="31" borderId="18" xfId="0" applyFont="1" applyFill="1" applyBorder="1" applyAlignment="1" applyProtection="1">
      <alignment horizontal="center" vertical="center"/>
      <protection/>
    </xf>
    <xf numFmtId="1" fontId="36" fillId="31" borderId="18" xfId="0" applyNumberFormat="1" applyFont="1" applyFill="1" applyBorder="1" applyAlignment="1" applyProtection="1">
      <alignment horizontal="center" vertical="center"/>
      <protection/>
    </xf>
    <xf numFmtId="0" fontId="23" fillId="29" borderId="20" xfId="0" applyFont="1" applyFill="1" applyBorder="1" applyAlignment="1" applyProtection="1">
      <alignment horizontal="center" vertical="center"/>
      <protection/>
    </xf>
    <xf numFmtId="0" fontId="23" fillId="29" borderId="21" xfId="0" applyFont="1" applyFill="1" applyBorder="1" applyAlignment="1" applyProtection="1">
      <alignment horizontal="center" vertical="center"/>
      <protection/>
    </xf>
    <xf numFmtId="0" fontId="23" fillId="29" borderId="22" xfId="0" applyFont="1" applyFill="1" applyBorder="1" applyAlignment="1" applyProtection="1">
      <alignment horizontal="center" vertical="center"/>
      <protection/>
    </xf>
    <xf numFmtId="1" fontId="45" fillId="0" borderId="27" xfId="0" applyNumberFormat="1" applyFont="1" applyFill="1" applyBorder="1" applyAlignment="1" applyProtection="1">
      <alignment horizontal="center" vertical="center"/>
      <protection/>
    </xf>
    <xf numFmtId="1" fontId="45" fillId="0" borderId="17" xfId="0" applyNumberFormat="1" applyFont="1" applyFill="1" applyBorder="1" applyAlignment="1" applyProtection="1">
      <alignment horizontal="center" vertical="center"/>
      <protection/>
    </xf>
    <xf numFmtId="1" fontId="45" fillId="0" borderId="20" xfId="0" applyNumberFormat="1" applyFont="1" applyFill="1" applyBorder="1" applyAlignment="1" applyProtection="1">
      <alignment horizontal="center" vertical="center"/>
      <protection/>
    </xf>
    <xf numFmtId="0" fontId="45" fillId="29" borderId="17" xfId="0" applyFont="1" applyFill="1" applyBorder="1" applyAlignment="1" applyProtection="1">
      <alignment horizontal="center" vertical="center"/>
      <protection locked="0"/>
    </xf>
    <xf numFmtId="0" fontId="45" fillId="29" borderId="28" xfId="0" applyFont="1" applyFill="1" applyBorder="1" applyAlignment="1" applyProtection="1">
      <alignment horizontal="center" vertical="center"/>
      <protection locked="0"/>
    </xf>
    <xf numFmtId="0" fontId="45" fillId="0" borderId="27" xfId="0" applyFont="1" applyFill="1" applyBorder="1" applyAlignment="1" applyProtection="1">
      <alignment horizontal="center" vertical="center"/>
      <protection/>
    </xf>
    <xf numFmtId="1" fontId="45" fillId="0" borderId="19" xfId="0" applyNumberFormat="1" applyFont="1" applyFill="1" applyBorder="1" applyAlignment="1" applyProtection="1">
      <alignment horizontal="center" vertical="center"/>
      <protection/>
    </xf>
    <xf numFmtId="0" fontId="45" fillId="29" borderId="27" xfId="0" applyFont="1" applyFill="1" applyBorder="1" applyAlignment="1" applyProtection="1">
      <alignment horizontal="center" vertical="center"/>
      <protection/>
    </xf>
    <xf numFmtId="0" fontId="45" fillId="29" borderId="27" xfId="66" applyFont="1" applyFill="1" applyBorder="1" applyAlignment="1" applyProtection="1">
      <alignment horizontal="center" vertical="center" wrapText="1"/>
      <protection/>
    </xf>
    <xf numFmtId="0" fontId="45" fillId="29" borderId="27" xfId="66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/>
      <protection/>
    </xf>
    <xf numFmtId="0" fontId="21" fillId="0" borderId="17" xfId="0" applyFont="1" applyFill="1" applyBorder="1" applyAlignment="1" applyProtection="1">
      <alignment horizontal="center"/>
      <protection/>
    </xf>
    <xf numFmtId="0" fontId="21" fillId="0" borderId="36" xfId="0" applyFont="1" applyFill="1" applyBorder="1" applyAlignment="1" applyProtection="1">
      <alignment horizontal="center" vertical="center"/>
      <protection/>
    </xf>
    <xf numFmtId="0" fontId="21" fillId="0" borderId="37" xfId="0" applyFont="1" applyFill="1" applyBorder="1" applyAlignment="1" applyProtection="1">
      <alignment horizontal="center" vertical="center"/>
      <protection/>
    </xf>
    <xf numFmtId="0" fontId="21" fillId="0" borderId="38" xfId="0" applyFont="1" applyFill="1" applyBorder="1" applyAlignment="1" applyProtection="1">
      <alignment horizontal="center" vertical="center"/>
      <protection/>
    </xf>
    <xf numFmtId="0" fontId="21" fillId="0" borderId="39" xfId="0" applyFont="1" applyFill="1" applyBorder="1" applyAlignment="1" applyProtection="1">
      <alignment horizontal="center" vertical="center"/>
      <protection/>
    </xf>
    <xf numFmtId="1" fontId="21" fillId="0" borderId="36" xfId="0" applyNumberFormat="1" applyFont="1" applyFill="1" applyBorder="1" applyAlignment="1" applyProtection="1">
      <alignment horizontal="center" vertical="center"/>
      <protection/>
    </xf>
    <xf numFmtId="0" fontId="21" fillId="0" borderId="40" xfId="0" applyFont="1" applyFill="1" applyBorder="1" applyAlignment="1" applyProtection="1">
      <alignment horizontal="center" vertical="center"/>
      <protection/>
    </xf>
    <xf numFmtId="1" fontId="21" fillId="0" borderId="40" xfId="0" applyNumberFormat="1" applyFont="1" applyFill="1" applyBorder="1" applyAlignment="1" applyProtection="1">
      <alignment horizontal="center" vertical="center"/>
      <protection/>
    </xf>
    <xf numFmtId="1" fontId="21" fillId="0" borderId="39" xfId="0" applyNumberFormat="1" applyFont="1" applyFill="1" applyBorder="1" applyAlignment="1" applyProtection="1">
      <alignment horizontal="center" vertical="center"/>
      <protection/>
    </xf>
    <xf numFmtId="1" fontId="42" fillId="32" borderId="18" xfId="0" applyNumberFormat="1" applyFont="1" applyFill="1" applyBorder="1" applyAlignment="1" applyProtection="1">
      <alignment horizontal="center" vertical="center"/>
      <protection/>
    </xf>
    <xf numFmtId="1" fontId="45" fillId="29" borderId="27" xfId="0" applyNumberFormat="1" applyFont="1" applyFill="1" applyBorder="1" applyAlignment="1" applyProtection="1">
      <alignment horizontal="center" vertical="center"/>
      <protection locked="0"/>
    </xf>
    <xf numFmtId="1" fontId="45" fillId="29" borderId="17" xfId="0" applyNumberFormat="1" applyFont="1" applyFill="1" applyBorder="1" applyAlignment="1" applyProtection="1">
      <alignment horizontal="center" vertical="center"/>
      <protection locked="0"/>
    </xf>
    <xf numFmtId="1" fontId="45" fillId="29" borderId="41" xfId="0" applyNumberFormat="1" applyFont="1" applyFill="1" applyBorder="1" applyAlignment="1" applyProtection="1">
      <alignment horizontal="center" vertical="center"/>
      <protection locked="0"/>
    </xf>
    <xf numFmtId="1" fontId="45" fillId="29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30" xfId="65" applyFont="1" applyFill="1" applyBorder="1" applyAlignment="1" applyProtection="1">
      <alignment horizontal="center" vertical="center"/>
      <protection/>
    </xf>
    <xf numFmtId="0" fontId="23" fillId="0" borderId="27" xfId="66" applyFont="1" applyFill="1" applyBorder="1" applyAlignment="1" applyProtection="1">
      <alignment horizontal="center" vertical="center" wrapText="1"/>
      <protection/>
    </xf>
    <xf numFmtId="1" fontId="45" fillId="0" borderId="17" xfId="66" applyNumberFormat="1" applyFont="1" applyFill="1" applyBorder="1" applyAlignment="1" applyProtection="1">
      <alignment horizontal="center" vertical="center" wrapText="1"/>
      <protection/>
    </xf>
    <xf numFmtId="0" fontId="45" fillId="0" borderId="17" xfId="66" applyFont="1" applyFill="1" applyBorder="1" applyAlignment="1" applyProtection="1">
      <alignment horizontal="center" vertical="center" wrapText="1"/>
      <protection/>
    </xf>
    <xf numFmtId="0" fontId="25" fillId="29" borderId="0" xfId="66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65" applyFont="1" applyAlignment="1" applyProtection="1">
      <alignment vertical="top"/>
      <protection locked="0"/>
    </xf>
    <xf numFmtId="0" fontId="31" fillId="0" borderId="0" xfId="65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1" fillId="0" borderId="0" xfId="65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1" fillId="0" borderId="0" xfId="65" applyFont="1" applyBorder="1" applyAlignment="1" applyProtection="1">
      <alignment horizontal="center"/>
      <protection locked="0"/>
    </xf>
    <xf numFmtId="0" fontId="21" fillId="0" borderId="42" xfId="65" applyFont="1" applyFill="1" applyBorder="1" applyAlignment="1" applyProtection="1">
      <alignment horizontal="center" vertical="center"/>
      <protection locked="0"/>
    </xf>
    <xf numFmtId="0" fontId="28" fillId="0" borderId="14" xfId="65" applyFont="1" applyFill="1" applyBorder="1" applyAlignment="1" applyProtection="1">
      <alignment horizontal="center" vertical="center"/>
      <protection locked="0"/>
    </xf>
    <xf numFmtId="0" fontId="28" fillId="0" borderId="15" xfId="65" applyFont="1" applyFill="1" applyBorder="1" applyAlignment="1" applyProtection="1">
      <alignment horizontal="center" vertical="center"/>
      <protection locked="0"/>
    </xf>
    <xf numFmtId="0" fontId="28" fillId="0" borderId="16" xfId="65" applyFont="1" applyFill="1" applyBorder="1" applyAlignment="1" applyProtection="1">
      <alignment horizontal="center" vertical="center"/>
      <protection locked="0"/>
    </xf>
    <xf numFmtId="0" fontId="33" fillId="0" borderId="42" xfId="65" applyFont="1" applyFill="1" applyBorder="1" applyAlignment="1" applyProtection="1">
      <alignment horizontal="center" vertical="center"/>
      <protection locked="0"/>
    </xf>
    <xf numFmtId="0" fontId="26" fillId="0" borderId="42" xfId="65" applyFont="1" applyFill="1" applyBorder="1" applyAlignment="1" applyProtection="1">
      <alignment horizontal="center" vertical="center"/>
      <protection locked="0"/>
    </xf>
    <xf numFmtId="0" fontId="28" fillId="0" borderId="26" xfId="65" applyFont="1" applyFill="1" applyBorder="1" applyAlignment="1" applyProtection="1">
      <alignment horizontal="center" vertical="center"/>
      <protection locked="0"/>
    </xf>
    <xf numFmtId="0" fontId="26" fillId="0" borderId="17" xfId="65" applyFont="1" applyFill="1" applyBorder="1" applyAlignment="1" applyProtection="1">
      <alignment horizontal="center" vertical="center"/>
      <protection locked="0"/>
    </xf>
    <xf numFmtId="0" fontId="26" fillId="0" borderId="19" xfId="65" applyFont="1" applyFill="1" applyBorder="1" applyAlignment="1" applyProtection="1">
      <alignment horizontal="center" vertical="center"/>
      <protection locked="0"/>
    </xf>
    <xf numFmtId="0" fontId="26" fillId="0" borderId="27" xfId="65" applyFont="1" applyFill="1" applyBorder="1" applyAlignment="1" applyProtection="1">
      <alignment horizontal="center" vertical="center"/>
      <protection locked="0"/>
    </xf>
    <xf numFmtId="0" fontId="28" fillId="0" borderId="30" xfId="65" applyFont="1" applyFill="1" applyBorder="1" applyAlignment="1" applyProtection="1">
      <alignment horizontal="center" vertical="center"/>
      <protection locked="0"/>
    </xf>
    <xf numFmtId="0" fontId="26" fillId="0" borderId="15" xfId="65" applyFont="1" applyFill="1" applyBorder="1" applyAlignment="1" applyProtection="1">
      <alignment horizontal="center" vertical="center"/>
      <protection locked="0"/>
    </xf>
    <xf numFmtId="0" fontId="26" fillId="0" borderId="16" xfId="65" applyFont="1" applyFill="1" applyBorder="1" applyAlignment="1" applyProtection="1">
      <alignment horizontal="center" vertical="center"/>
      <protection locked="0"/>
    </xf>
    <xf numFmtId="0" fontId="26" fillId="0" borderId="16" xfId="65" applyFont="1" applyFill="1" applyBorder="1" applyAlignment="1" applyProtection="1">
      <alignment horizontal="center" vertical="center" wrapText="1"/>
      <protection locked="0"/>
    </xf>
    <xf numFmtId="0" fontId="26" fillId="0" borderId="14" xfId="65" applyFont="1" applyFill="1" applyBorder="1" applyAlignment="1" applyProtection="1">
      <alignment horizontal="center" vertical="center"/>
      <protection locked="0"/>
    </xf>
    <xf numFmtId="0" fontId="25" fillId="0" borderId="0" xfId="65" applyFont="1" applyFill="1" applyAlignment="1" applyProtection="1">
      <alignment horizontal="center" vertical="center"/>
      <protection locked="0"/>
    </xf>
    <xf numFmtId="0" fontId="1" fillId="0" borderId="0" xfId="65" applyAlignment="1" applyProtection="1">
      <alignment horizontal="center"/>
      <protection locked="0"/>
    </xf>
    <xf numFmtId="0" fontId="1" fillId="0" borderId="0" xfId="65" applyFill="1" applyAlignment="1" applyProtection="1">
      <alignment horizontal="center" vertical="center"/>
      <protection locked="0"/>
    </xf>
    <xf numFmtId="0" fontId="24" fillId="0" borderId="0" xfId="65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3" fillId="29" borderId="21" xfId="0" applyNumberFormat="1" applyFont="1" applyFill="1" applyBorder="1" applyAlignment="1" applyProtection="1">
      <alignment horizontal="center" vertical="center"/>
      <protection locked="0"/>
    </xf>
    <xf numFmtId="0" fontId="23" fillId="29" borderId="22" xfId="0" applyNumberFormat="1" applyFont="1" applyFill="1" applyBorder="1" applyAlignment="1" applyProtection="1">
      <alignment horizontal="center" vertical="center"/>
      <protection locked="0"/>
    </xf>
    <xf numFmtId="0" fontId="23" fillId="29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32" fillId="0" borderId="0" xfId="0" applyFont="1" applyBorder="1" applyAlignment="1" applyProtection="1">
      <alignment/>
      <protection locked="0"/>
    </xf>
    <xf numFmtId="198" fontId="45" fillId="29" borderId="35" xfId="0" applyNumberFormat="1" applyFont="1" applyFill="1" applyBorder="1" applyAlignment="1" applyProtection="1">
      <alignment horizontal="center" vertical="center"/>
      <protection locked="0"/>
    </xf>
    <xf numFmtId="0" fontId="36" fillId="0" borderId="43" xfId="66" applyFont="1" applyFill="1" applyBorder="1" applyAlignment="1" applyProtection="1">
      <alignment horizontal="right" vertical="center" wrapText="1"/>
      <protection locked="0"/>
    </xf>
    <xf numFmtId="0" fontId="23" fillId="0" borderId="43" xfId="0" applyFont="1" applyFill="1" applyBorder="1" applyAlignment="1" applyProtection="1">
      <alignment horizontal="center" vertical="center"/>
      <protection locked="0"/>
    </xf>
    <xf numFmtId="1" fontId="35" fillId="0" borderId="43" xfId="0" applyNumberFormat="1" applyFont="1" applyFill="1" applyBorder="1" applyAlignment="1" applyProtection="1">
      <alignment horizontal="center" vertical="center"/>
      <protection locked="0"/>
    </xf>
    <xf numFmtId="196" fontId="35" fillId="0" borderId="43" xfId="0" applyNumberFormat="1" applyFont="1" applyFill="1" applyBorder="1" applyAlignment="1" applyProtection="1">
      <alignment horizontal="center" vertical="center"/>
      <protection locked="0"/>
    </xf>
    <xf numFmtId="1" fontId="35" fillId="0" borderId="44" xfId="0" applyNumberFormat="1" applyFont="1" applyFill="1" applyBorder="1" applyAlignment="1" applyProtection="1">
      <alignment horizontal="center" vertical="center"/>
      <protection locked="0"/>
    </xf>
    <xf numFmtId="196" fontId="23" fillId="0" borderId="4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1" fontId="35" fillId="0" borderId="0" xfId="0" applyNumberFormat="1" applyFont="1" applyBorder="1" applyAlignment="1" applyProtection="1">
      <alignment horizontal="center" vertical="center"/>
      <protection locked="0"/>
    </xf>
    <xf numFmtId="0" fontId="35" fillId="0" borderId="45" xfId="0" applyFont="1" applyBorder="1" applyAlignment="1" applyProtection="1">
      <alignment horizontal="center" vertical="center"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2" fillId="0" borderId="27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1" fontId="29" fillId="0" borderId="0" xfId="66" applyNumberFormat="1" applyFont="1" applyFill="1" applyBorder="1" applyAlignment="1" applyProtection="1">
      <alignment/>
      <protection locked="0"/>
    </xf>
    <xf numFmtId="0" fontId="29" fillId="0" borderId="0" xfId="66" applyFont="1" applyFill="1" applyBorder="1" applyProtection="1">
      <alignment/>
      <protection locked="0"/>
    </xf>
    <xf numFmtId="0" fontId="28" fillId="0" borderId="0" xfId="66" applyFont="1" applyFill="1" applyBorder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Fill="1" applyProtection="1">
      <alignment/>
      <protection locked="0"/>
    </xf>
    <xf numFmtId="1" fontId="23" fillId="0" borderId="17" xfId="66" applyNumberFormat="1" applyFont="1" applyFill="1" applyBorder="1" applyAlignment="1" applyProtection="1">
      <alignment horizontal="center" vertical="center" wrapText="1"/>
      <protection/>
    </xf>
    <xf numFmtId="0" fontId="23" fillId="29" borderId="23" xfId="0" applyFont="1" applyFill="1" applyBorder="1" applyAlignment="1" applyProtection="1">
      <alignment horizontal="center" vertical="center"/>
      <protection/>
    </xf>
    <xf numFmtId="0" fontId="23" fillId="29" borderId="24" xfId="0" applyFont="1" applyFill="1" applyBorder="1" applyAlignment="1" applyProtection="1">
      <alignment horizontal="center" vertical="center"/>
      <protection/>
    </xf>
    <xf numFmtId="0" fontId="23" fillId="29" borderId="29" xfId="0" applyFont="1" applyFill="1" applyBorder="1" applyAlignment="1" applyProtection="1">
      <alignment horizontal="center" vertical="center"/>
      <protection/>
    </xf>
    <xf numFmtId="0" fontId="23" fillId="26" borderId="17" xfId="0" applyFont="1" applyFill="1" applyBorder="1" applyAlignment="1" applyProtection="1">
      <alignment horizontal="center" vertical="center"/>
      <protection locked="0"/>
    </xf>
    <xf numFmtId="196" fontId="23" fillId="26" borderId="27" xfId="0" applyNumberFormat="1" applyFont="1" applyFill="1" applyBorder="1" applyAlignment="1" applyProtection="1">
      <alignment horizontal="center" vertical="center"/>
      <protection locked="0"/>
    </xf>
    <xf numFmtId="196" fontId="23" fillId="26" borderId="17" xfId="0" applyNumberFormat="1" applyFont="1" applyFill="1" applyBorder="1" applyAlignment="1" applyProtection="1">
      <alignment horizontal="center" vertical="center"/>
      <protection locked="0"/>
    </xf>
    <xf numFmtId="0" fontId="23" fillId="26" borderId="28" xfId="0" applyFont="1" applyFill="1" applyBorder="1" applyAlignment="1" applyProtection="1">
      <alignment horizontal="center" vertical="center"/>
      <protection locked="0"/>
    </xf>
    <xf numFmtId="196" fontId="23" fillId="26" borderId="41" xfId="0" applyNumberFormat="1" applyFont="1" applyFill="1" applyBorder="1" applyAlignment="1" applyProtection="1">
      <alignment horizontal="center" vertical="center"/>
      <protection locked="0"/>
    </xf>
    <xf numFmtId="196" fontId="23" fillId="26" borderId="28" xfId="0" applyNumberFormat="1" applyFont="1" applyFill="1" applyBorder="1" applyAlignment="1" applyProtection="1">
      <alignment horizontal="center" vertical="center"/>
      <protection locked="0"/>
    </xf>
    <xf numFmtId="196" fontId="23" fillId="29" borderId="17" xfId="0" applyNumberFormat="1" applyFont="1" applyFill="1" applyBorder="1" applyAlignment="1" applyProtection="1">
      <alignment horizontal="center" vertical="center"/>
      <protection/>
    </xf>
    <xf numFmtId="196" fontId="35" fillId="29" borderId="17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7" fillId="0" borderId="0" xfId="0" applyFont="1" applyFill="1" applyBorder="1" applyAlignment="1">
      <alignment horizontal="left" wrapText="1"/>
    </xf>
    <xf numFmtId="0" fontId="46" fillId="0" borderId="0" xfId="0" applyFont="1" applyFill="1" applyBorder="1" applyAlignment="1">
      <alignment vertical="center"/>
    </xf>
    <xf numFmtId="0" fontId="0" fillId="33" borderId="0" xfId="0" applyFill="1" applyAlignment="1">
      <alignment wrapText="1"/>
    </xf>
    <xf numFmtId="0" fontId="45" fillId="29" borderId="42" xfId="66" applyFont="1" applyFill="1" applyBorder="1" applyAlignment="1" applyProtection="1">
      <alignment horizontal="center" vertical="center" wrapText="1"/>
      <protection locked="0"/>
    </xf>
    <xf numFmtId="0" fontId="45" fillId="29" borderId="46" xfId="66" applyFont="1" applyFill="1" applyBorder="1" applyAlignment="1" applyProtection="1">
      <alignment horizontal="center" vertical="center" wrapText="1"/>
      <protection locked="0"/>
    </xf>
    <xf numFmtId="0" fontId="25" fillId="29" borderId="0" xfId="66" applyFont="1" applyFill="1" applyBorder="1" applyAlignment="1" applyProtection="1">
      <alignment horizontal="center" vertical="center" wrapText="1"/>
      <protection locked="0"/>
    </xf>
    <xf numFmtId="0" fontId="25" fillId="29" borderId="46" xfId="66" applyFont="1" applyFill="1" applyBorder="1" applyAlignment="1" applyProtection="1">
      <alignment horizontal="center" vertical="center" wrapText="1"/>
      <protection locked="0"/>
    </xf>
    <xf numFmtId="0" fontId="25" fillId="29" borderId="45" xfId="66" applyFont="1" applyFill="1" applyBorder="1" applyAlignment="1" applyProtection="1">
      <alignment horizontal="center" vertical="center" wrapText="1"/>
      <protection locked="0"/>
    </xf>
    <xf numFmtId="1" fontId="45" fillId="34" borderId="17" xfId="0" applyNumberFormat="1" applyFont="1" applyFill="1" applyBorder="1" applyAlignment="1" applyProtection="1">
      <alignment horizontal="center" vertical="center"/>
      <protection/>
    </xf>
    <xf numFmtId="0" fontId="26" fillId="33" borderId="27" xfId="65" applyFont="1" applyFill="1" applyBorder="1" applyAlignment="1" applyProtection="1">
      <alignment horizontal="center" vertical="center"/>
      <protection locked="0"/>
    </xf>
    <xf numFmtId="0" fontId="26" fillId="33" borderId="17" xfId="65" applyFont="1" applyFill="1" applyBorder="1" applyAlignment="1" applyProtection="1">
      <alignment horizontal="center" vertical="center"/>
      <protection locked="0"/>
    </xf>
    <xf numFmtId="0" fontId="45" fillId="26" borderId="19" xfId="0" applyFont="1" applyFill="1" applyBorder="1" applyAlignment="1" applyProtection="1">
      <alignment/>
      <protection locked="0"/>
    </xf>
    <xf numFmtId="196" fontId="23" fillId="29" borderId="27" xfId="0" applyNumberFormat="1" applyFont="1" applyFill="1" applyBorder="1" applyAlignment="1" applyProtection="1">
      <alignment horizontal="center" vertical="center"/>
      <protection locked="0"/>
    </xf>
    <xf numFmtId="196" fontId="23" fillId="29" borderId="17" xfId="0" applyNumberFormat="1" applyFont="1" applyFill="1" applyBorder="1" applyAlignment="1" applyProtection="1">
      <alignment horizontal="center" vertical="center"/>
      <protection locked="0"/>
    </xf>
    <xf numFmtId="0" fontId="31" fillId="0" borderId="0" xfId="65" applyFont="1" applyAlignment="1" applyProtection="1">
      <alignment horizontal="left"/>
      <protection/>
    </xf>
    <xf numFmtId="0" fontId="42" fillId="0" borderId="0" xfId="0" applyFont="1" applyAlignment="1" applyProtection="1">
      <alignment horizontal="center" vertical="center"/>
      <protection locked="0"/>
    </xf>
    <xf numFmtId="0" fontId="26" fillId="29" borderId="21" xfId="65" applyFont="1" applyFill="1" applyBorder="1" applyAlignment="1" applyProtection="1">
      <alignment horizontal="left"/>
      <protection locked="0"/>
    </xf>
    <xf numFmtId="0" fontId="26" fillId="29" borderId="23" xfId="65" applyFont="1" applyFill="1" applyBorder="1" applyAlignment="1" applyProtection="1">
      <alignment horizontal="left"/>
      <protection locked="0"/>
    </xf>
    <xf numFmtId="0" fontId="21" fillId="0" borderId="47" xfId="65" applyFont="1" applyFill="1" applyBorder="1" applyAlignment="1" applyProtection="1">
      <alignment horizontal="center" vertical="center"/>
      <protection locked="0"/>
    </xf>
    <xf numFmtId="0" fontId="21" fillId="0" borderId="34" xfId="65" applyFont="1" applyFill="1" applyBorder="1" applyAlignment="1" applyProtection="1">
      <alignment horizontal="center" vertical="center"/>
      <protection locked="0"/>
    </xf>
    <xf numFmtId="0" fontId="21" fillId="0" borderId="48" xfId="65" applyFont="1" applyFill="1" applyBorder="1" applyAlignment="1" applyProtection="1">
      <alignment horizontal="center" vertical="center"/>
      <protection locked="0"/>
    </xf>
    <xf numFmtId="0" fontId="28" fillId="0" borderId="49" xfId="65" applyFont="1" applyFill="1" applyBorder="1" applyAlignment="1" applyProtection="1">
      <alignment horizontal="center" vertical="center" textRotation="90"/>
      <protection locked="0"/>
    </xf>
    <xf numFmtId="0" fontId="28" fillId="0" borderId="30" xfId="65" applyFont="1" applyFill="1" applyBorder="1" applyAlignment="1" applyProtection="1">
      <alignment horizontal="center" vertical="center" textRotation="90"/>
      <protection locked="0"/>
    </xf>
    <xf numFmtId="0" fontId="31" fillId="0" borderId="0" xfId="65" applyFont="1" applyAlignment="1" applyProtection="1">
      <alignment horizontal="left" wrapText="1"/>
      <protection/>
    </xf>
    <xf numFmtId="0" fontId="26" fillId="29" borderId="23" xfId="65" applyFont="1" applyFill="1" applyBorder="1" applyAlignment="1" applyProtection="1">
      <alignment horizontal="left" wrapText="1"/>
      <protection locked="0"/>
    </xf>
    <xf numFmtId="49" fontId="27" fillId="0" borderId="50" xfId="65" applyNumberFormat="1" applyFont="1" applyFill="1" applyBorder="1" applyAlignment="1" applyProtection="1">
      <alignment horizontal="center" vertical="center" wrapText="1"/>
      <protection/>
    </xf>
    <xf numFmtId="49" fontId="27" fillId="0" borderId="31" xfId="65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center" vertical="center"/>
      <protection locked="0"/>
    </xf>
    <xf numFmtId="0" fontId="43" fillId="0" borderId="0" xfId="65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center" vertical="center"/>
      <protection/>
    </xf>
    <xf numFmtId="0" fontId="28" fillId="0" borderId="49" xfId="65" applyFont="1" applyFill="1" applyBorder="1" applyAlignment="1" applyProtection="1">
      <alignment horizontal="center" vertical="center" textRotation="90"/>
      <protection/>
    </xf>
    <xf numFmtId="0" fontId="28" fillId="0" borderId="30" xfId="65" applyFont="1" applyFill="1" applyBorder="1" applyAlignment="1" applyProtection="1">
      <alignment horizontal="center" vertical="center" textRotation="90"/>
      <protection/>
    </xf>
    <xf numFmtId="49" fontId="27" fillId="0" borderId="51" xfId="65" applyNumberFormat="1" applyFont="1" applyFill="1" applyBorder="1" applyAlignment="1" applyProtection="1">
      <alignment horizontal="center" vertical="center" wrapText="1"/>
      <protection/>
    </xf>
    <xf numFmtId="49" fontId="27" fillId="0" borderId="52" xfId="65" applyNumberFormat="1" applyFont="1" applyFill="1" applyBorder="1" applyAlignment="1" applyProtection="1">
      <alignment horizontal="center" vertical="center" wrapText="1"/>
      <protection/>
    </xf>
    <xf numFmtId="0" fontId="21" fillId="0" borderId="0" xfId="65" applyFont="1" applyFill="1" applyAlignment="1" applyProtection="1">
      <alignment vertical="top" wrapText="1"/>
      <protection/>
    </xf>
    <xf numFmtId="0" fontId="21" fillId="0" borderId="0" xfId="65" applyFont="1" applyFill="1" applyAlignment="1" applyProtection="1">
      <alignment horizontal="left" vertical="top" wrapText="1"/>
      <protection/>
    </xf>
    <xf numFmtId="0" fontId="26" fillId="0" borderId="23" xfId="65" applyFont="1" applyFill="1" applyBorder="1" applyAlignment="1" applyProtection="1">
      <alignment horizontal="left"/>
      <protection/>
    </xf>
    <xf numFmtId="0" fontId="26" fillId="0" borderId="21" xfId="65" applyFont="1" applyFill="1" applyBorder="1" applyAlignment="1" applyProtection="1">
      <alignment horizontal="left"/>
      <protection locked="0"/>
    </xf>
    <xf numFmtId="49" fontId="27" fillId="0" borderId="53" xfId="65" applyNumberFormat="1" applyFont="1" applyFill="1" applyBorder="1" applyAlignment="1" applyProtection="1">
      <alignment horizontal="center" vertical="center" wrapText="1"/>
      <protection/>
    </xf>
    <xf numFmtId="49" fontId="27" fillId="0" borderId="32" xfId="65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/>
      <protection/>
    </xf>
    <xf numFmtId="1" fontId="2" fillId="0" borderId="35" xfId="0" applyNumberFormat="1" applyFont="1" applyFill="1" applyBorder="1" applyAlignment="1" applyProtection="1">
      <alignment horizontal="center" textRotation="90" wrapText="1"/>
      <protection/>
    </xf>
    <xf numFmtId="1" fontId="2" fillId="0" borderId="54" xfId="0" applyNumberFormat="1" applyFont="1" applyFill="1" applyBorder="1" applyAlignment="1" applyProtection="1">
      <alignment horizontal="center" textRotation="90" wrapText="1"/>
      <protection/>
    </xf>
    <xf numFmtId="1" fontId="2" fillId="0" borderId="31" xfId="0" applyNumberFormat="1" applyFont="1" applyFill="1" applyBorder="1" applyAlignment="1" applyProtection="1">
      <alignment horizontal="center" textRotation="90" wrapText="1"/>
      <protection/>
    </xf>
    <xf numFmtId="0" fontId="31" fillId="0" borderId="13" xfId="0" applyFont="1" applyFill="1" applyBorder="1" applyAlignment="1" applyProtection="1">
      <alignment horizontal="center" vertical="center"/>
      <protection locked="0"/>
    </xf>
    <xf numFmtId="0" fontId="31" fillId="0" borderId="55" xfId="0" applyFont="1" applyFill="1" applyBorder="1" applyAlignment="1" applyProtection="1">
      <alignment horizontal="center" vertical="center"/>
      <protection locked="0"/>
    </xf>
    <xf numFmtId="0" fontId="26" fillId="0" borderId="48" xfId="0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justify" textRotation="90"/>
      <protection/>
    </xf>
    <xf numFmtId="0" fontId="2" fillId="0" borderId="16" xfId="0" applyFont="1" applyFill="1" applyBorder="1" applyAlignment="1" applyProtection="1">
      <alignment horizontal="center" vertical="justify" textRotation="90"/>
      <protection/>
    </xf>
    <xf numFmtId="1" fontId="21" fillId="0" borderId="17" xfId="0" applyNumberFormat="1" applyFont="1" applyFill="1" applyBorder="1" applyAlignment="1" applyProtection="1">
      <alignment horizontal="center" textRotation="90" wrapText="1"/>
      <protection/>
    </xf>
    <xf numFmtId="1" fontId="21" fillId="0" borderId="15" xfId="0" applyNumberFormat="1" applyFont="1" applyFill="1" applyBorder="1" applyAlignment="1" applyProtection="1">
      <alignment horizontal="center" textRotation="90" wrapText="1"/>
      <protection/>
    </xf>
    <xf numFmtId="0" fontId="2" fillId="0" borderId="47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/>
      <protection/>
    </xf>
    <xf numFmtId="0" fontId="2" fillId="0" borderId="47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1" fontId="21" fillId="0" borderId="17" xfId="0" applyNumberFormat="1" applyFont="1" applyFill="1" applyBorder="1" applyAlignment="1" applyProtection="1">
      <alignment horizontal="center" vertical="justify" textRotation="90" wrapText="1"/>
      <protection/>
    </xf>
    <xf numFmtId="1" fontId="21" fillId="0" borderId="15" xfId="0" applyNumberFormat="1" applyFont="1" applyFill="1" applyBorder="1" applyAlignment="1" applyProtection="1">
      <alignment horizontal="center" vertical="justify" textRotation="90" wrapText="1"/>
      <protection/>
    </xf>
    <xf numFmtId="0" fontId="2" fillId="0" borderId="27" xfId="0" applyFont="1" applyFill="1" applyBorder="1" applyAlignment="1" applyProtection="1">
      <alignment horizontal="center" textRotation="90"/>
      <protection/>
    </xf>
    <xf numFmtId="0" fontId="2" fillId="0" borderId="17" xfId="0" applyFont="1" applyFill="1" applyBorder="1" applyAlignment="1" applyProtection="1">
      <alignment horizontal="center" textRotation="90"/>
      <protection/>
    </xf>
    <xf numFmtId="0" fontId="2" fillId="0" borderId="14" xfId="0" applyFont="1" applyFill="1" applyBorder="1" applyAlignment="1" applyProtection="1">
      <alignment horizontal="center" textRotation="90"/>
      <protection/>
    </xf>
    <xf numFmtId="0" fontId="2" fillId="0" borderId="15" xfId="0" applyFont="1" applyFill="1" applyBorder="1" applyAlignment="1" applyProtection="1">
      <alignment horizontal="center" textRotation="90"/>
      <protection/>
    </xf>
    <xf numFmtId="0" fontId="2" fillId="0" borderId="17" xfId="0" applyFont="1" applyFill="1" applyBorder="1" applyAlignment="1" applyProtection="1">
      <alignment horizontal="center" textRotation="90" wrapText="1"/>
      <protection/>
    </xf>
    <xf numFmtId="0" fontId="2" fillId="0" borderId="15" xfId="0" applyFont="1" applyFill="1" applyBorder="1" applyAlignment="1" applyProtection="1">
      <alignment horizontal="center" textRotation="90" wrapText="1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36" fillId="30" borderId="18" xfId="0" applyNumberFormat="1" applyFont="1" applyFill="1" applyBorder="1" applyAlignment="1" applyProtection="1">
      <alignment horizontal="center" vertical="center"/>
      <protection/>
    </xf>
    <xf numFmtId="0" fontId="36" fillId="28" borderId="56" xfId="0" applyFont="1" applyFill="1" applyBorder="1" applyAlignment="1" applyProtection="1">
      <alignment horizontal="right" vertical="center"/>
      <protection/>
    </xf>
    <xf numFmtId="0" fontId="36" fillId="28" borderId="57" xfId="0" applyFont="1" applyFill="1" applyBorder="1" applyAlignment="1" applyProtection="1">
      <alignment horizontal="right" vertical="center"/>
      <protection/>
    </xf>
    <xf numFmtId="1" fontId="2" fillId="0" borderId="27" xfId="0" applyNumberFormat="1" applyFont="1" applyFill="1" applyBorder="1" applyAlignment="1" applyProtection="1">
      <alignment horizontal="center" textRotation="90" wrapText="1"/>
      <protection/>
    </xf>
    <xf numFmtId="1" fontId="2" fillId="0" borderId="14" xfId="0" applyNumberFormat="1" applyFont="1" applyFill="1" applyBorder="1" applyAlignment="1" applyProtection="1">
      <alignment horizontal="center" textRotation="90" wrapText="1"/>
      <protection/>
    </xf>
    <xf numFmtId="0" fontId="21" fillId="0" borderId="37" xfId="0" applyFont="1" applyFill="1" applyBorder="1" applyAlignment="1" applyProtection="1">
      <alignment horizontal="center" vertical="center"/>
      <protection/>
    </xf>
    <xf numFmtId="0" fontId="21" fillId="0" borderId="44" xfId="0" applyFont="1" applyFill="1" applyBorder="1" applyAlignment="1" applyProtection="1">
      <alignment horizontal="center" vertical="center"/>
      <protection/>
    </xf>
    <xf numFmtId="0" fontId="21" fillId="0" borderId="38" xfId="0" applyFont="1" applyFill="1" applyBorder="1" applyAlignment="1" applyProtection="1">
      <alignment horizontal="center" vertical="center"/>
      <protection/>
    </xf>
    <xf numFmtId="0" fontId="21" fillId="0" borderId="47" xfId="0" applyFont="1" applyFill="1" applyBorder="1" applyAlignment="1" applyProtection="1">
      <alignment horizontal="center" vertical="center" textRotation="90"/>
      <protection/>
    </xf>
    <xf numFmtId="0" fontId="21" fillId="0" borderId="27" xfId="0" applyFont="1" applyFill="1" applyBorder="1" applyAlignment="1" applyProtection="1">
      <alignment horizontal="center" vertical="center" textRotation="90"/>
      <protection/>
    </xf>
    <xf numFmtId="0" fontId="21" fillId="0" borderId="14" xfId="0" applyFont="1" applyFill="1" applyBorder="1" applyAlignment="1" applyProtection="1">
      <alignment horizontal="center" vertical="center" textRotation="90"/>
      <protection/>
    </xf>
    <xf numFmtId="0" fontId="35" fillId="28" borderId="13" xfId="0" applyNumberFormat="1" applyFont="1" applyFill="1" applyBorder="1" applyAlignment="1" applyProtection="1">
      <alignment horizontal="center" vertical="center"/>
      <protection/>
    </xf>
    <xf numFmtId="0" fontId="35" fillId="28" borderId="55" xfId="0" applyNumberFormat="1" applyFont="1" applyFill="1" applyBorder="1" applyAlignment="1" applyProtection="1">
      <alignment horizontal="center" vertical="center"/>
      <protection/>
    </xf>
    <xf numFmtId="0" fontId="35" fillId="28" borderId="58" xfId="0" applyNumberFormat="1" applyFont="1" applyFill="1" applyBorder="1" applyAlignment="1" applyProtection="1">
      <alignment horizontal="center" vertical="center"/>
      <protection/>
    </xf>
    <xf numFmtId="1" fontId="21" fillId="0" borderId="20" xfId="0" applyNumberFormat="1" applyFont="1" applyFill="1" applyBorder="1" applyAlignment="1" applyProtection="1">
      <alignment horizontal="center" wrapText="1"/>
      <protection/>
    </xf>
    <xf numFmtId="1" fontId="21" fillId="0" borderId="21" xfId="0" applyNumberFormat="1" applyFont="1" applyFill="1" applyBorder="1" applyAlignment="1" applyProtection="1">
      <alignment horizontal="center" wrapText="1"/>
      <protection/>
    </xf>
    <xf numFmtId="1" fontId="21" fillId="0" borderId="22" xfId="0" applyNumberFormat="1" applyFont="1" applyFill="1" applyBorder="1" applyAlignment="1" applyProtection="1">
      <alignment horizontal="center" wrapText="1"/>
      <protection/>
    </xf>
    <xf numFmtId="0" fontId="42" fillId="30" borderId="59" xfId="66" applyFont="1" applyFill="1" applyBorder="1" applyAlignment="1" applyProtection="1">
      <alignment horizontal="center" vertical="center" wrapText="1"/>
      <protection/>
    </xf>
    <xf numFmtId="0" fontId="42" fillId="30" borderId="44" xfId="66" applyFont="1" applyFill="1" applyBorder="1" applyAlignment="1" applyProtection="1">
      <alignment horizontal="center" vertical="center" wrapText="1"/>
      <protection/>
    </xf>
    <xf numFmtId="0" fontId="42" fillId="30" borderId="59" xfId="0" applyFont="1" applyFill="1" applyBorder="1" applyAlignment="1" applyProtection="1">
      <alignment horizontal="center" vertical="center"/>
      <protection/>
    </xf>
    <xf numFmtId="0" fontId="42" fillId="30" borderId="44" xfId="0" applyFont="1" applyFill="1" applyBorder="1" applyAlignment="1" applyProtection="1">
      <alignment horizontal="center" vertical="center"/>
      <protection/>
    </xf>
    <xf numFmtId="0" fontId="23" fillId="0" borderId="59" xfId="0" applyFont="1" applyFill="1" applyBorder="1" applyAlignment="1" applyProtection="1">
      <alignment horizontal="center" vertical="center"/>
      <protection/>
    </xf>
    <xf numFmtId="0" fontId="23" fillId="0" borderId="44" xfId="0" applyFont="1" applyFill="1" applyBorder="1" applyAlignment="1" applyProtection="1">
      <alignment horizontal="center" vertical="center"/>
      <protection/>
    </xf>
    <xf numFmtId="0" fontId="36" fillId="28" borderId="55" xfId="0" applyNumberFormat="1" applyFont="1" applyFill="1" applyBorder="1" applyAlignment="1" applyProtection="1">
      <alignment horizontal="center" vertical="center"/>
      <protection/>
    </xf>
    <xf numFmtId="0" fontId="36" fillId="28" borderId="58" xfId="0" applyNumberFormat="1" applyFont="1" applyFill="1" applyBorder="1" applyAlignment="1" applyProtection="1">
      <alignment horizontal="center" vertical="center"/>
      <protection/>
    </xf>
    <xf numFmtId="0" fontId="42" fillId="30" borderId="60" xfId="0" applyFont="1" applyFill="1" applyBorder="1" applyAlignment="1" applyProtection="1">
      <alignment horizontal="center" vertical="center"/>
      <protection/>
    </xf>
    <xf numFmtId="0" fontId="42" fillId="30" borderId="61" xfId="0" applyFont="1" applyFill="1" applyBorder="1" applyAlignment="1" applyProtection="1">
      <alignment horizontal="center" vertical="center"/>
      <protection/>
    </xf>
    <xf numFmtId="0" fontId="36" fillId="28" borderId="13" xfId="0" applyNumberFormat="1" applyFont="1" applyFill="1" applyBorder="1" applyAlignment="1" applyProtection="1">
      <alignment horizontal="center" vertical="center"/>
      <protection/>
    </xf>
    <xf numFmtId="0" fontId="36" fillId="28" borderId="56" xfId="0" applyNumberFormat="1" applyFont="1" applyFill="1" applyBorder="1" applyAlignment="1" applyProtection="1">
      <alignment horizontal="center" vertical="center"/>
      <protection/>
    </xf>
    <xf numFmtId="0" fontId="42" fillId="30" borderId="20" xfId="0" applyFont="1" applyFill="1" applyBorder="1" applyAlignment="1" applyProtection="1">
      <alignment horizontal="center" vertical="center"/>
      <protection/>
    </xf>
    <xf numFmtId="0" fontId="42" fillId="30" borderId="21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right" vertical="center"/>
      <protection locked="0"/>
    </xf>
    <xf numFmtId="0" fontId="42" fillId="0" borderId="18" xfId="66" applyFont="1" applyFill="1" applyBorder="1" applyAlignment="1" applyProtection="1">
      <alignment horizontal="right" vertical="center" wrapText="1"/>
      <protection/>
    </xf>
    <xf numFmtId="0" fontId="36" fillId="30" borderId="59" xfId="0" applyFont="1" applyFill="1" applyBorder="1" applyAlignment="1" applyProtection="1">
      <alignment horizontal="right" vertical="center"/>
      <protection/>
    </xf>
    <xf numFmtId="0" fontId="36" fillId="30" borderId="62" xfId="0" applyFont="1" applyFill="1" applyBorder="1" applyAlignment="1" applyProtection="1">
      <alignment horizontal="right" vertical="center"/>
      <protection/>
    </xf>
    <xf numFmtId="0" fontId="35" fillId="0" borderId="0" xfId="0" applyFont="1" applyBorder="1" applyAlignment="1" applyProtection="1">
      <alignment horizontal="center" vertical="center"/>
      <protection locked="0"/>
    </xf>
    <xf numFmtId="0" fontId="23" fillId="0" borderId="63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horizontal="center" vertical="center"/>
      <protection/>
    </xf>
    <xf numFmtId="0" fontId="36" fillId="31" borderId="59" xfId="0" applyNumberFormat="1" applyFont="1" applyFill="1" applyBorder="1" applyAlignment="1" applyProtection="1">
      <alignment horizontal="center" vertical="center"/>
      <protection/>
    </xf>
    <xf numFmtId="0" fontId="36" fillId="31" borderId="44" xfId="0" applyNumberFormat="1" applyFont="1" applyFill="1" applyBorder="1" applyAlignment="1" applyProtection="1">
      <alignment horizontal="center" vertical="center"/>
      <protection/>
    </xf>
    <xf numFmtId="0" fontId="36" fillId="31" borderId="62" xfId="0" applyNumberFormat="1" applyFont="1" applyFill="1" applyBorder="1" applyAlignment="1" applyProtection="1">
      <alignment horizontal="center" vertical="center"/>
      <protection/>
    </xf>
    <xf numFmtId="1" fontId="35" fillId="0" borderId="59" xfId="0" applyNumberFormat="1" applyFont="1" applyBorder="1" applyAlignment="1" applyProtection="1">
      <alignment horizontal="right" vertical="center"/>
      <protection/>
    </xf>
    <xf numFmtId="1" fontId="35" fillId="0" borderId="44" xfId="0" applyNumberFormat="1" applyFont="1" applyBorder="1" applyAlignment="1" applyProtection="1">
      <alignment horizontal="right" vertical="center"/>
      <protection/>
    </xf>
    <xf numFmtId="1" fontId="35" fillId="0" borderId="62" xfId="0" applyNumberFormat="1" applyFont="1" applyBorder="1" applyAlignment="1" applyProtection="1">
      <alignment horizontal="right" vertical="center"/>
      <protection/>
    </xf>
    <xf numFmtId="0" fontId="23" fillId="0" borderId="4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36" fillId="0" borderId="18" xfId="0" applyFont="1" applyFill="1" applyBorder="1" applyAlignment="1" applyProtection="1">
      <alignment horizontal="center" vertical="center"/>
      <protection/>
    </xf>
    <xf numFmtId="0" fontId="42" fillId="31" borderId="59" xfId="0" applyFont="1" applyFill="1" applyBorder="1" applyAlignment="1" applyProtection="1">
      <alignment horizontal="center" vertical="center"/>
      <protection/>
    </xf>
    <xf numFmtId="0" fontId="42" fillId="31" borderId="44" xfId="0" applyFont="1" applyFill="1" applyBorder="1" applyAlignment="1" applyProtection="1">
      <alignment horizontal="center" vertical="center"/>
      <protection/>
    </xf>
    <xf numFmtId="1" fontId="2" fillId="0" borderId="64" xfId="0" applyNumberFormat="1" applyFont="1" applyFill="1" applyBorder="1" applyAlignment="1" applyProtection="1">
      <alignment horizontal="center" textRotation="90" wrapText="1"/>
      <protection/>
    </xf>
    <xf numFmtId="1" fontId="2" fillId="0" borderId="65" xfId="0" applyNumberFormat="1" applyFont="1" applyFill="1" applyBorder="1" applyAlignment="1" applyProtection="1">
      <alignment horizontal="center" textRotation="90" wrapText="1"/>
      <protection/>
    </xf>
    <xf numFmtId="1" fontId="2" fillId="0" borderId="32" xfId="0" applyNumberFormat="1" applyFont="1" applyFill="1" applyBorder="1" applyAlignment="1" applyProtection="1">
      <alignment horizontal="center" textRotation="90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1" fontId="35" fillId="0" borderId="66" xfId="0" applyNumberFormat="1" applyFont="1" applyBorder="1" applyAlignment="1" applyProtection="1">
      <alignment horizontal="center" vertical="center" textRotation="90"/>
      <protection/>
    </xf>
    <xf numFmtId="1" fontId="35" fillId="0" borderId="67" xfId="0" applyNumberFormat="1" applyFont="1" applyBorder="1" applyAlignment="1" applyProtection="1">
      <alignment horizontal="center" vertical="center" textRotation="90"/>
      <protection/>
    </xf>
    <xf numFmtId="1" fontId="35" fillId="0" borderId="68" xfId="0" applyNumberFormat="1" applyFont="1" applyBorder="1" applyAlignment="1" applyProtection="1">
      <alignment horizontal="center" vertical="center" textRotation="90"/>
      <protection/>
    </xf>
    <xf numFmtId="0" fontId="42" fillId="0" borderId="59" xfId="0" applyFont="1" applyFill="1" applyBorder="1" applyAlignment="1" applyProtection="1">
      <alignment horizontal="center" vertical="center"/>
      <protection/>
    </xf>
    <xf numFmtId="0" fontId="42" fillId="0" borderId="44" xfId="0" applyFont="1" applyFill="1" applyBorder="1" applyAlignment="1" applyProtection="1">
      <alignment horizontal="center" vertical="center"/>
      <protection/>
    </xf>
    <xf numFmtId="1" fontId="42" fillId="32" borderId="59" xfId="0" applyNumberFormat="1" applyFont="1" applyFill="1" applyBorder="1" applyAlignment="1" applyProtection="1">
      <alignment horizontal="left" vertical="center"/>
      <protection/>
    </xf>
    <xf numFmtId="1" fontId="42" fillId="32" borderId="44" xfId="0" applyNumberFormat="1" applyFont="1" applyFill="1" applyBorder="1" applyAlignment="1" applyProtection="1">
      <alignment horizontal="left" vertical="center"/>
      <protection/>
    </xf>
    <xf numFmtId="1" fontId="42" fillId="32" borderId="62" xfId="0" applyNumberFormat="1" applyFont="1" applyFill="1" applyBorder="1" applyAlignment="1" applyProtection="1">
      <alignment horizontal="left" vertical="center"/>
      <protection/>
    </xf>
    <xf numFmtId="0" fontId="42" fillId="0" borderId="60" xfId="0" applyFont="1" applyFill="1" applyBorder="1" applyAlignment="1" applyProtection="1">
      <alignment horizontal="center" vertical="center"/>
      <protection/>
    </xf>
    <xf numFmtId="0" fontId="42" fillId="0" borderId="61" xfId="0" applyFont="1" applyFill="1" applyBorder="1" applyAlignment="1" applyProtection="1">
      <alignment horizontal="center" vertical="center"/>
      <protection/>
    </xf>
    <xf numFmtId="0" fontId="23" fillId="0" borderId="41" xfId="66" applyFont="1" applyFill="1" applyBorder="1" applyAlignment="1" applyProtection="1">
      <alignment horizontal="center" vertical="center" wrapText="1"/>
      <protection/>
    </xf>
    <xf numFmtId="0" fontId="23" fillId="0" borderId="28" xfId="66" applyFont="1" applyFill="1" applyBorder="1" applyAlignment="1" applyProtection="1">
      <alignment horizontal="center" vertical="center" wrapText="1"/>
      <protection/>
    </xf>
    <xf numFmtId="0" fontId="36" fillId="31" borderId="59" xfId="0" applyFont="1" applyFill="1" applyBorder="1" applyAlignment="1" applyProtection="1">
      <alignment horizontal="right" vertical="center"/>
      <protection/>
    </xf>
    <xf numFmtId="0" fontId="36" fillId="31" borderId="62" xfId="0" applyFont="1" applyFill="1" applyBorder="1" applyAlignment="1" applyProtection="1">
      <alignment horizontal="right" vertical="center"/>
      <protection/>
    </xf>
    <xf numFmtId="0" fontId="42" fillId="31" borderId="60" xfId="0" applyFont="1" applyFill="1" applyBorder="1" applyAlignment="1" applyProtection="1">
      <alignment horizontal="center" vertical="center"/>
      <protection/>
    </xf>
    <xf numFmtId="0" fontId="42" fillId="31" borderId="61" xfId="0" applyFont="1" applyFill="1" applyBorder="1" applyAlignment="1" applyProtection="1">
      <alignment horizontal="center" vertical="center"/>
      <protection/>
    </xf>
    <xf numFmtId="0" fontId="2" fillId="0" borderId="33" xfId="67" applyFont="1" applyFill="1" applyBorder="1" applyAlignment="1" applyProtection="1">
      <alignment horizontal="left" vertical="top"/>
      <protection/>
    </xf>
    <xf numFmtId="0" fontId="30" fillId="0" borderId="47" xfId="66" applyFont="1" applyFill="1" applyBorder="1" applyAlignment="1" applyProtection="1">
      <alignment horizontal="center" vertical="center" wrapText="1"/>
      <protection/>
    </xf>
    <xf numFmtId="0" fontId="30" fillId="0" borderId="27" xfId="66" applyFont="1" applyFill="1" applyBorder="1" applyAlignment="1" applyProtection="1">
      <alignment horizontal="center" vertical="center" wrapText="1"/>
      <protection/>
    </xf>
    <xf numFmtId="0" fontId="22" fillId="0" borderId="34" xfId="66" applyFont="1" applyFill="1" applyBorder="1" applyAlignment="1" applyProtection="1">
      <alignment horizontal="center" vertical="center" wrapText="1"/>
      <protection/>
    </xf>
    <xf numFmtId="0" fontId="22" fillId="0" borderId="17" xfId="66" applyFont="1" applyFill="1" applyBorder="1" applyAlignment="1" applyProtection="1">
      <alignment horizontal="center" vertical="center" wrapText="1"/>
      <protection/>
    </xf>
    <xf numFmtId="1" fontId="22" fillId="0" borderId="34" xfId="66" applyNumberFormat="1" applyFont="1" applyFill="1" applyBorder="1" applyAlignment="1" applyProtection="1">
      <alignment horizontal="center" vertical="center" textRotation="90" wrapText="1"/>
      <protection/>
    </xf>
    <xf numFmtId="1" fontId="22" fillId="0" borderId="17" xfId="66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48" xfId="66" applyFont="1" applyFill="1" applyBorder="1" applyAlignment="1" applyProtection="1">
      <alignment horizontal="center" vertical="center" wrapText="1"/>
      <protection/>
    </xf>
    <xf numFmtId="0" fontId="30" fillId="0" borderId="47" xfId="66" applyFont="1" applyBorder="1" applyAlignment="1" applyProtection="1">
      <alignment horizontal="center" vertical="center" wrapText="1"/>
      <protection/>
    </xf>
    <xf numFmtId="0" fontId="30" fillId="0" borderId="34" xfId="66" applyFont="1" applyBorder="1" applyAlignment="1" applyProtection="1">
      <alignment horizontal="center" vertical="center" wrapText="1"/>
      <protection/>
    </xf>
    <xf numFmtId="0" fontId="30" fillId="0" borderId="27" xfId="66" applyFont="1" applyBorder="1" applyAlignment="1" applyProtection="1">
      <alignment horizontal="center" vertical="center" wrapText="1"/>
      <protection/>
    </xf>
    <xf numFmtId="0" fontId="30" fillId="0" borderId="17" xfId="66" applyFont="1" applyBorder="1" applyAlignment="1" applyProtection="1">
      <alignment horizontal="center" vertical="center" wrapText="1"/>
      <protection/>
    </xf>
    <xf numFmtId="1" fontId="35" fillId="0" borderId="17" xfId="66" applyNumberFormat="1" applyFont="1" applyFill="1" applyBorder="1" applyAlignment="1" applyProtection="1">
      <alignment horizontal="center" vertical="center" wrapText="1"/>
      <protection/>
    </xf>
    <xf numFmtId="1" fontId="35" fillId="0" borderId="19" xfId="66" applyNumberFormat="1" applyFont="1" applyFill="1" applyBorder="1" applyAlignment="1" applyProtection="1">
      <alignment horizontal="center" vertical="center" wrapText="1"/>
      <protection/>
    </xf>
    <xf numFmtId="0" fontId="30" fillId="0" borderId="69" xfId="66" applyFont="1" applyBorder="1" applyAlignment="1" applyProtection="1">
      <alignment horizontal="center" vertical="center" wrapText="1"/>
      <protection/>
    </xf>
    <xf numFmtId="0" fontId="30" fillId="0" borderId="45" xfId="66" applyFont="1" applyBorder="1" applyAlignment="1" applyProtection="1">
      <alignment horizontal="center" vertical="center" wrapText="1"/>
      <protection/>
    </xf>
    <xf numFmtId="0" fontId="30" fillId="0" borderId="70" xfId="66" applyFont="1" applyBorder="1" applyAlignment="1" applyProtection="1">
      <alignment horizontal="center" vertical="center" wrapText="1"/>
      <protection/>
    </xf>
    <xf numFmtId="1" fontId="22" fillId="0" borderId="17" xfId="66" applyNumberFormat="1" applyFont="1" applyFill="1" applyBorder="1" applyAlignment="1" applyProtection="1">
      <alignment horizontal="center" vertical="center" wrapText="1"/>
      <protection/>
    </xf>
    <xf numFmtId="1" fontId="22" fillId="0" borderId="19" xfId="66" applyNumberFormat="1" applyFont="1" applyFill="1" applyBorder="1" applyAlignment="1" applyProtection="1">
      <alignment horizontal="center" vertical="center" wrapText="1"/>
      <protection/>
    </xf>
    <xf numFmtId="0" fontId="30" fillId="0" borderId="43" xfId="66" applyFont="1" applyBorder="1" applyAlignment="1" applyProtection="1">
      <alignment horizontal="center" vertical="center" wrapText="1"/>
      <protection/>
    </xf>
    <xf numFmtId="0" fontId="30" fillId="0" borderId="71" xfId="66" applyFont="1" applyBorder="1" applyAlignment="1" applyProtection="1">
      <alignment horizontal="center" vertical="center" wrapText="1"/>
      <protection/>
    </xf>
    <xf numFmtId="0" fontId="30" fillId="0" borderId="0" xfId="66" applyFont="1" applyBorder="1" applyAlignment="1" applyProtection="1">
      <alignment horizontal="center" vertical="center" wrapText="1"/>
      <protection/>
    </xf>
    <xf numFmtId="0" fontId="30" fillId="0" borderId="46" xfId="66" applyFont="1" applyBorder="1" applyAlignment="1" applyProtection="1">
      <alignment horizontal="center" vertical="center" wrapText="1"/>
      <protection/>
    </xf>
    <xf numFmtId="0" fontId="30" fillId="0" borderId="23" xfId="66" applyFont="1" applyBorder="1" applyAlignment="1" applyProtection="1">
      <alignment horizontal="center" vertical="center" wrapText="1"/>
      <protection/>
    </xf>
    <xf numFmtId="0" fontId="30" fillId="0" borderId="24" xfId="66" applyFont="1" applyBorder="1" applyAlignment="1" applyProtection="1">
      <alignment horizontal="center" vertical="center" wrapText="1"/>
      <protection/>
    </xf>
    <xf numFmtId="0" fontId="45" fillId="29" borderId="72" xfId="66" applyFont="1" applyFill="1" applyBorder="1" applyAlignment="1" applyProtection="1">
      <alignment horizontal="center" vertical="center" wrapText="1"/>
      <protection locked="0"/>
    </xf>
    <xf numFmtId="0" fontId="0" fillId="0" borderId="73" xfId="0" applyBorder="1" applyAlignment="1">
      <alignment horizontal="center" vertical="center" wrapText="1"/>
    </xf>
    <xf numFmtId="0" fontId="25" fillId="29" borderId="74" xfId="66" applyFont="1" applyFill="1" applyBorder="1" applyAlignment="1" applyProtection="1">
      <alignment horizontal="center" vertical="center" wrapText="1"/>
      <protection locked="0"/>
    </xf>
    <xf numFmtId="0" fontId="0" fillId="0" borderId="75" xfId="0" applyBorder="1" applyAlignment="1">
      <alignment horizontal="center" vertical="center" wrapText="1"/>
    </xf>
    <xf numFmtId="0" fontId="23" fillId="0" borderId="27" xfId="66" applyFont="1" applyFill="1" applyBorder="1" applyAlignment="1" applyProtection="1">
      <alignment horizontal="center" vertical="center" wrapText="1"/>
      <protection/>
    </xf>
    <xf numFmtId="0" fontId="23" fillId="0" borderId="17" xfId="66" applyFont="1" applyFill="1" applyBorder="1" applyAlignment="1" applyProtection="1">
      <alignment horizontal="center" vertical="center" wrapText="1"/>
      <protection/>
    </xf>
    <xf numFmtId="0" fontId="35" fillId="0" borderId="17" xfId="66" applyFont="1" applyFill="1" applyBorder="1" applyAlignment="1" applyProtection="1">
      <alignment horizontal="center" vertical="center"/>
      <protection/>
    </xf>
    <xf numFmtId="0" fontId="35" fillId="0" borderId="19" xfId="66" applyFont="1" applyFill="1" applyBorder="1" applyAlignment="1" applyProtection="1">
      <alignment horizontal="center" vertical="center"/>
      <protection/>
    </xf>
    <xf numFmtId="0" fontId="29" fillId="0" borderId="33" xfId="66" applyFont="1" applyFill="1" applyBorder="1" applyAlignment="1" applyProtection="1">
      <alignment horizontal="left" vertical="center"/>
      <protection/>
    </xf>
    <xf numFmtId="0" fontId="23" fillId="0" borderId="47" xfId="66" applyFont="1" applyFill="1" applyBorder="1" applyAlignment="1" applyProtection="1">
      <alignment horizontal="center" vertical="center" wrapText="1"/>
      <protection/>
    </xf>
    <xf numFmtId="0" fontId="23" fillId="0" borderId="34" xfId="66" applyFont="1" applyFill="1" applyBorder="1" applyAlignment="1" applyProtection="1">
      <alignment horizontal="center" vertical="center" wrapText="1"/>
      <protection/>
    </xf>
    <xf numFmtId="49" fontId="23" fillId="0" borderId="34" xfId="66" applyNumberFormat="1" applyFont="1" applyFill="1" applyBorder="1" applyAlignment="1" applyProtection="1">
      <alignment horizontal="center" vertical="center" wrapText="1"/>
      <protection/>
    </xf>
    <xf numFmtId="49" fontId="23" fillId="0" borderId="48" xfId="66" applyNumberFormat="1" applyFont="1" applyFill="1" applyBorder="1" applyAlignment="1" applyProtection="1">
      <alignment horizontal="center" vertical="center" wrapText="1"/>
      <protection/>
    </xf>
    <xf numFmtId="0" fontId="25" fillId="29" borderId="0" xfId="66" applyFont="1" applyFill="1" applyAlignment="1" applyProtection="1">
      <alignment horizontal="center"/>
      <protection locked="0"/>
    </xf>
    <xf numFmtId="0" fontId="23" fillId="0" borderId="76" xfId="66" applyFont="1" applyFill="1" applyBorder="1" applyAlignment="1" applyProtection="1">
      <alignment horizontal="center" vertical="center" wrapText="1"/>
      <protection/>
    </xf>
    <xf numFmtId="0" fontId="23" fillId="0" borderId="21" xfId="66" applyFont="1" applyFill="1" applyBorder="1" applyAlignment="1" applyProtection="1">
      <alignment horizontal="center" vertical="center" wrapText="1"/>
      <protection/>
    </xf>
    <xf numFmtId="0" fontId="23" fillId="0" borderId="22" xfId="66" applyFont="1" applyFill="1" applyBorder="1" applyAlignment="1" applyProtection="1">
      <alignment horizontal="center" vertical="center" wrapText="1"/>
      <protection/>
    </xf>
    <xf numFmtId="0" fontId="23" fillId="0" borderId="14" xfId="66" applyFont="1" applyFill="1" applyBorder="1" applyAlignment="1" applyProtection="1">
      <alignment horizontal="center" vertical="center" wrapText="1"/>
      <protection/>
    </xf>
    <xf numFmtId="0" fontId="23" fillId="0" borderId="15" xfId="66" applyFont="1" applyFill="1" applyBorder="1" applyAlignment="1" applyProtection="1">
      <alignment horizontal="center" vertical="center" wrapText="1"/>
      <protection/>
    </xf>
    <xf numFmtId="0" fontId="35" fillId="0" borderId="15" xfId="66" applyFont="1" applyFill="1" applyBorder="1" applyAlignment="1" applyProtection="1">
      <alignment horizontal="center" vertical="center"/>
      <protection/>
    </xf>
    <xf numFmtId="0" fontId="35" fillId="0" borderId="16" xfId="66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1" fontId="45" fillId="0" borderId="20" xfId="66" applyNumberFormat="1" applyFont="1" applyFill="1" applyBorder="1" applyAlignment="1" applyProtection="1">
      <alignment horizontal="center" vertical="center" wrapText="1"/>
      <protection/>
    </xf>
    <xf numFmtId="1" fontId="45" fillId="0" borderId="77" xfId="66" applyNumberFormat="1" applyFont="1" applyFill="1" applyBorder="1" applyAlignment="1" applyProtection="1">
      <alignment horizontal="center" vertical="center" wrapText="1"/>
      <protection/>
    </xf>
    <xf numFmtId="1" fontId="45" fillId="0" borderId="17" xfId="66" applyNumberFormat="1" applyFont="1" applyFill="1" applyBorder="1" applyAlignment="1" applyProtection="1">
      <alignment horizontal="center" vertical="center" wrapText="1"/>
      <protection/>
    </xf>
    <xf numFmtId="1" fontId="45" fillId="0" borderId="19" xfId="66" applyNumberFormat="1" applyFont="1" applyFill="1" applyBorder="1" applyAlignment="1" applyProtection="1">
      <alignment horizontal="center" vertical="center" wrapText="1"/>
      <protection/>
    </xf>
    <xf numFmtId="49" fontId="25" fillId="29" borderId="0" xfId="67" applyNumberFormat="1" applyFont="1" applyFill="1" applyBorder="1" applyAlignment="1" applyProtection="1">
      <alignment horizontal="center" vertical="top" wrapText="1"/>
      <protection locked="0"/>
    </xf>
    <xf numFmtId="0" fontId="23" fillId="0" borderId="27" xfId="66" applyFont="1" applyFill="1" applyBorder="1" applyAlignment="1" applyProtection="1">
      <alignment horizontal="center" vertical="center"/>
      <protection/>
    </xf>
    <xf numFmtId="0" fontId="23" fillId="0" borderId="17" xfId="66" applyFont="1" applyFill="1" applyBorder="1" applyAlignment="1" applyProtection="1">
      <alignment horizontal="center" vertical="center"/>
      <protection/>
    </xf>
    <xf numFmtId="196" fontId="35" fillId="0" borderId="17" xfId="66" applyNumberFormat="1" applyFont="1" applyFill="1" applyBorder="1" applyAlignment="1" applyProtection="1">
      <alignment horizontal="center" vertical="center"/>
      <protection/>
    </xf>
    <xf numFmtId="196" fontId="35" fillId="0" borderId="19" xfId="66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horizontal="left" vertical="center"/>
      <protection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ідсотковий 2" xfId="41"/>
    <cellStyle name="Відсотковий 3" xfId="42"/>
    <cellStyle name="Вывод" xfId="43"/>
    <cellStyle name="Вычисление" xfId="44"/>
    <cellStyle name="Hyperlink" xfId="45"/>
    <cellStyle name="Гіперпосилання 2" xfId="46"/>
    <cellStyle name="Грошовий 2" xfId="47"/>
    <cellStyle name="Currency" xfId="48"/>
    <cellStyle name="Currency [0]" xfId="49"/>
    <cellStyle name="Добре" xfId="50"/>
    <cellStyle name="Заголовок 1" xfId="51"/>
    <cellStyle name="Заголовок 2" xfId="52"/>
    <cellStyle name="Заголовок 3" xfId="53"/>
    <cellStyle name="Заголовок 4" xfId="54"/>
    <cellStyle name="Звичайний 2" xfId="55"/>
    <cellStyle name="Звичайний 3" xfId="56"/>
    <cellStyle name="Звичайний 3 2" xfId="57"/>
    <cellStyle name="Зв'язана клітинка" xfId="58"/>
    <cellStyle name="Итог" xfId="59"/>
    <cellStyle name="Контрольна клітинка" xfId="60"/>
    <cellStyle name="Контрольная ячейка" xfId="61"/>
    <cellStyle name="Назва" xfId="62"/>
    <cellStyle name="Название" xfId="63"/>
    <cellStyle name="Нейтральный" xfId="64"/>
    <cellStyle name="Обычный_b_g_new_spets_07_12_3" xfId="65"/>
    <cellStyle name="Обычный_b_z_05_03v" xfId="66"/>
    <cellStyle name="Обычный_Зразок плану  blank plan_dod1_dfn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ередній" xfId="74"/>
    <cellStyle name="Текст попередження" xfId="75"/>
    <cellStyle name="Текст предупреждения" xfId="76"/>
    <cellStyle name="Comma" xfId="77"/>
    <cellStyle name="Comma [0]" xfId="78"/>
    <cellStyle name="Хороший" xfId="79"/>
  </cellStyles>
  <dxfs count="33">
    <dxf>
      <font>
        <color rgb="FF9C0006"/>
      </font>
      <fill>
        <patternFill>
          <bgColor rgb="FFFFC7CE"/>
        </patternFill>
      </fill>
    </dxf>
    <dxf>
      <font>
        <color rgb="FF007E39"/>
      </font>
      <fill>
        <patternFill>
          <bgColor rgb="FF99FF3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7E39"/>
      </font>
      <fill>
        <patternFill>
          <bgColor rgb="FF99FF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638175</xdr:rowOff>
    </xdr:from>
    <xdr:to>
      <xdr:col>12</xdr:col>
      <xdr:colOff>9525</xdr:colOff>
      <xdr:row>7</xdr:row>
      <xdr:rowOff>276225</xdr:rowOff>
    </xdr:to>
    <xdr:sp>
      <xdr:nvSpPr>
        <xdr:cNvPr id="1" name="Прямоугольник 1"/>
        <xdr:cNvSpPr>
          <a:spLocks/>
        </xdr:cNvSpPr>
      </xdr:nvSpPr>
      <xdr:spPr>
        <a:xfrm>
          <a:off x="95250" y="1809750"/>
          <a:ext cx="3343275" cy="14097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Ректор 
</a:t>
          </a:r>
          <a:r>
            <a:rPr lang="en-US" cap="none" sz="90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академік 
</a:t>
          </a:r>
          <a:r>
            <a:rPr lang="en-US" cap="none" sz="900" b="0" i="0" u="none" baseline="0">
              <a:solidFill>
                <a:srgbClr val="000000"/>
              </a:solidFill>
            </a:rPr>
            <a:t>НАПН України _____________  В. Д. Будак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№______ від "____"_____________ 20___ р.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ABOTA\&#1053;&#1072;&#1074;&#1095;_&#1087;&#1083;&#1072;&#1085;&#1080;\_MON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K23"/>
  <sheetViews>
    <sheetView zoomScale="70" zoomScaleNormal="70" zoomScalePageLayoutView="0" workbookViewId="0" topLeftCell="A4">
      <selection activeCell="AO22" sqref="AO22:AT23"/>
    </sheetView>
  </sheetViews>
  <sheetFormatPr defaultColWidth="8.875" defaultRowHeight="12.75"/>
  <cols>
    <col min="1" max="55" width="3.75390625" style="116" customWidth="1"/>
    <col min="56" max="63" width="7.75390625" style="116" customWidth="1"/>
    <col min="64" max="16384" width="8.875" style="116" customWidth="1"/>
  </cols>
  <sheetData>
    <row r="2" spans="1:63" ht="39.75" customHeight="1">
      <c r="A2" s="224" t="s">
        <v>80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</row>
    <row r="3" spans="1:63" ht="39.75" customHeight="1">
      <c r="A3" s="224" t="s">
        <v>79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</row>
    <row r="4" spans="1:63" s="117" customFormat="1" ht="60" customHeight="1">
      <c r="A4" s="221" t="s">
        <v>16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</row>
    <row r="5" spans="1:63" s="117" customFormat="1" ht="30" customHeight="1">
      <c r="A5" s="222" t="s">
        <v>87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</row>
    <row r="6" s="117" customFormat="1" ht="19.5" customHeight="1"/>
    <row r="7" spans="19:63" s="117" customFormat="1" ht="30" customHeight="1">
      <c r="S7" s="207" t="s">
        <v>81</v>
      </c>
      <c r="T7" s="207"/>
      <c r="U7" s="207"/>
      <c r="V7" s="207"/>
      <c r="W7" s="207"/>
      <c r="X7" s="207"/>
      <c r="Y7" s="207"/>
      <c r="Z7" s="207"/>
      <c r="AA7" s="207"/>
      <c r="AB7" s="210" t="s">
        <v>158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X7" s="207" t="s">
        <v>15</v>
      </c>
      <c r="AY7" s="207"/>
      <c r="AZ7" s="207"/>
      <c r="BA7" s="207"/>
      <c r="BB7" s="207"/>
      <c r="BC7" s="207"/>
      <c r="BD7" s="207"/>
      <c r="BE7" s="207"/>
      <c r="BF7" s="232" t="s">
        <v>106</v>
      </c>
      <c r="BG7" s="232"/>
      <c r="BH7" s="232"/>
      <c r="BI7" s="232"/>
      <c r="BJ7" s="232"/>
      <c r="BK7" s="232"/>
    </row>
    <row r="8" spans="19:63" s="117" customFormat="1" ht="30" customHeight="1">
      <c r="S8" s="207" t="s">
        <v>82</v>
      </c>
      <c r="T8" s="207"/>
      <c r="U8" s="207"/>
      <c r="V8" s="207"/>
      <c r="W8" s="207"/>
      <c r="X8" s="207"/>
      <c r="Y8" s="207"/>
      <c r="Z8" s="207"/>
      <c r="AA8" s="207"/>
      <c r="AB8" s="210" t="s">
        <v>159</v>
      </c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X8" s="207" t="s">
        <v>86</v>
      </c>
      <c r="AY8" s="207"/>
      <c r="AZ8" s="207"/>
      <c r="BA8" s="207"/>
      <c r="BB8" s="207"/>
      <c r="BC8" s="207"/>
      <c r="BD8" s="207"/>
      <c r="BE8" s="207"/>
      <c r="BF8" s="233" t="s">
        <v>103</v>
      </c>
      <c r="BG8" s="233"/>
      <c r="BH8" s="233"/>
      <c r="BI8" s="233"/>
      <c r="BJ8" s="233"/>
      <c r="BK8" s="233"/>
    </row>
    <row r="9" spans="19:63" s="117" customFormat="1" ht="34.5" customHeight="1">
      <c r="S9" s="216" t="s">
        <v>140</v>
      </c>
      <c r="T9" s="207"/>
      <c r="U9" s="207"/>
      <c r="V9" s="207"/>
      <c r="W9" s="207"/>
      <c r="X9" s="207"/>
      <c r="Y9" s="207"/>
      <c r="Z9" s="207"/>
      <c r="AA9" s="20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X9" s="207" t="s">
        <v>84</v>
      </c>
      <c r="AY9" s="207"/>
      <c r="AZ9" s="207"/>
      <c r="BA9" s="207"/>
      <c r="BB9" s="207"/>
      <c r="BC9" s="207"/>
      <c r="BD9" s="207"/>
      <c r="BE9" s="207"/>
      <c r="BF9" s="209" t="s">
        <v>104</v>
      </c>
      <c r="BG9" s="209"/>
      <c r="BH9" s="209"/>
      <c r="BI9" s="209"/>
      <c r="BJ9" s="209"/>
      <c r="BK9" s="209"/>
    </row>
    <row r="10" spans="19:63" s="117" customFormat="1" ht="30" customHeight="1">
      <c r="S10" s="207" t="s">
        <v>83</v>
      </c>
      <c r="T10" s="207"/>
      <c r="U10" s="207"/>
      <c r="V10" s="207"/>
      <c r="W10" s="207"/>
      <c r="X10" s="207"/>
      <c r="Y10" s="207"/>
      <c r="Z10" s="207"/>
      <c r="AA10" s="207"/>
      <c r="AB10" s="209" t="s">
        <v>160</v>
      </c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X10" s="207" t="s">
        <v>85</v>
      </c>
      <c r="AY10" s="207"/>
      <c r="AZ10" s="207"/>
      <c r="BA10" s="207"/>
      <c r="BB10" s="207"/>
      <c r="BC10" s="207"/>
      <c r="BD10" s="207"/>
      <c r="BE10" s="207"/>
      <c r="BF10" s="233" t="s">
        <v>192</v>
      </c>
      <c r="BG10" s="233"/>
      <c r="BH10" s="233"/>
      <c r="BI10" s="233"/>
      <c r="BJ10" s="233"/>
      <c r="BK10" s="233"/>
    </row>
    <row r="11" spans="19:63" s="117" customFormat="1" ht="30" customHeight="1">
      <c r="S11" s="207" t="s">
        <v>141</v>
      </c>
      <c r="T11" s="207"/>
      <c r="U11" s="207"/>
      <c r="V11" s="207"/>
      <c r="W11" s="207"/>
      <c r="X11" s="207"/>
      <c r="Y11" s="207"/>
      <c r="Z11" s="207"/>
      <c r="AA11" s="207"/>
      <c r="AB11" s="210" t="s">
        <v>198</v>
      </c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</row>
    <row r="12" spans="19:63" ht="30" customHeight="1">
      <c r="S12" s="118"/>
      <c r="T12" s="118"/>
      <c r="U12" s="118"/>
      <c r="V12" s="118"/>
      <c r="W12" s="118"/>
      <c r="X12" s="118"/>
      <c r="Y12" s="118"/>
      <c r="Z12" s="118"/>
      <c r="AA12" s="118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X12" s="119"/>
      <c r="AY12" s="119"/>
      <c r="AZ12" s="119"/>
      <c r="BA12" s="119"/>
      <c r="BB12" s="119"/>
      <c r="BC12" s="119"/>
      <c r="BD12" s="119"/>
      <c r="BE12" s="119"/>
      <c r="BF12" s="74"/>
      <c r="BG12" s="74"/>
      <c r="BH12" s="74"/>
      <c r="BI12" s="74"/>
      <c r="BJ12" s="74"/>
      <c r="BK12" s="74"/>
    </row>
    <row r="13" spans="19:63" ht="19.5" customHeight="1">
      <c r="S13" s="120"/>
      <c r="T13" s="120"/>
      <c r="U13" s="120"/>
      <c r="V13" s="120"/>
      <c r="W13" s="120"/>
      <c r="X13" s="120"/>
      <c r="Y13" s="120"/>
      <c r="Z13" s="120"/>
      <c r="AA13" s="120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X13" s="122"/>
      <c r="AY13" s="122"/>
      <c r="AZ13" s="122"/>
      <c r="BA13" s="122"/>
      <c r="BB13" s="122"/>
      <c r="BC13" s="122"/>
      <c r="BD13" s="122"/>
      <c r="BE13" s="122"/>
      <c r="BF13" s="123"/>
      <c r="BG13" s="123"/>
      <c r="BH13" s="123"/>
      <c r="BI13" s="123"/>
      <c r="BJ13" s="123"/>
      <c r="BK13" s="123"/>
    </row>
    <row r="14" spans="1:63" ht="30" customHeight="1">
      <c r="A14" s="208" t="s">
        <v>17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C14" s="220" t="s">
        <v>18</v>
      </c>
      <c r="BD14" s="220"/>
      <c r="BE14" s="220"/>
      <c r="BF14" s="220"/>
      <c r="BG14" s="220"/>
      <c r="BH14" s="220"/>
      <c r="BI14" s="220"/>
      <c r="BJ14" s="220"/>
      <c r="BK14" s="220"/>
    </row>
    <row r="15" ht="13.5" thickBot="1"/>
    <row r="16" spans="1:63" ht="24.75" customHeight="1">
      <c r="A16" s="214" t="s">
        <v>19</v>
      </c>
      <c r="B16" s="211" t="s">
        <v>20</v>
      </c>
      <c r="C16" s="212"/>
      <c r="D16" s="212"/>
      <c r="E16" s="213"/>
      <c r="F16" s="211" t="s">
        <v>21</v>
      </c>
      <c r="G16" s="212"/>
      <c r="H16" s="212"/>
      <c r="I16" s="212"/>
      <c r="J16" s="211" t="s">
        <v>22</v>
      </c>
      <c r="K16" s="212"/>
      <c r="L16" s="212"/>
      <c r="M16" s="212"/>
      <c r="N16" s="213"/>
      <c r="O16" s="211" t="s">
        <v>23</v>
      </c>
      <c r="P16" s="212"/>
      <c r="Q16" s="212"/>
      <c r="R16" s="213"/>
      <c r="S16" s="211" t="s">
        <v>24</v>
      </c>
      <c r="T16" s="212"/>
      <c r="U16" s="212"/>
      <c r="V16" s="212"/>
      <c r="W16" s="213"/>
      <c r="X16" s="211" t="s">
        <v>25</v>
      </c>
      <c r="Y16" s="212"/>
      <c r="Z16" s="212"/>
      <c r="AA16" s="213"/>
      <c r="AB16" s="211" t="s">
        <v>26</v>
      </c>
      <c r="AC16" s="212"/>
      <c r="AD16" s="212"/>
      <c r="AE16" s="213"/>
      <c r="AF16" s="211" t="s">
        <v>27</v>
      </c>
      <c r="AG16" s="212"/>
      <c r="AH16" s="212"/>
      <c r="AI16" s="212"/>
      <c r="AJ16" s="213"/>
      <c r="AK16" s="211" t="s">
        <v>28</v>
      </c>
      <c r="AL16" s="212"/>
      <c r="AM16" s="212"/>
      <c r="AN16" s="213"/>
      <c r="AO16" s="211" t="s">
        <v>29</v>
      </c>
      <c r="AP16" s="212"/>
      <c r="AQ16" s="212"/>
      <c r="AR16" s="212"/>
      <c r="AS16" s="213"/>
      <c r="AT16" s="211" t="s">
        <v>30</v>
      </c>
      <c r="AU16" s="212"/>
      <c r="AV16" s="212"/>
      <c r="AW16" s="213"/>
      <c r="AX16" s="211" t="s">
        <v>31</v>
      </c>
      <c r="AY16" s="212"/>
      <c r="AZ16" s="212"/>
      <c r="BA16" s="213"/>
      <c r="BB16" s="124"/>
      <c r="BC16" s="226" t="s">
        <v>19</v>
      </c>
      <c r="BD16" s="228" t="s">
        <v>32</v>
      </c>
      <c r="BE16" s="218" t="s">
        <v>73</v>
      </c>
      <c r="BF16" s="218" t="s">
        <v>74</v>
      </c>
      <c r="BG16" s="218" t="s">
        <v>75</v>
      </c>
      <c r="BH16" s="218" t="s">
        <v>76</v>
      </c>
      <c r="BI16" s="218" t="s">
        <v>77</v>
      </c>
      <c r="BJ16" s="218" t="s">
        <v>34</v>
      </c>
      <c r="BK16" s="234" t="s">
        <v>0</v>
      </c>
    </row>
    <row r="17" spans="1:63" ht="24.75" customHeight="1" thickBot="1">
      <c r="A17" s="215"/>
      <c r="B17" s="125">
        <v>1</v>
      </c>
      <c r="C17" s="126">
        <v>2</v>
      </c>
      <c r="D17" s="126">
        <v>3</v>
      </c>
      <c r="E17" s="127">
        <v>4</v>
      </c>
      <c r="F17" s="125">
        <v>5</v>
      </c>
      <c r="G17" s="126">
        <v>6</v>
      </c>
      <c r="H17" s="126">
        <v>7</v>
      </c>
      <c r="I17" s="126">
        <v>8</v>
      </c>
      <c r="J17" s="125">
        <v>9</v>
      </c>
      <c r="K17" s="126">
        <v>10</v>
      </c>
      <c r="L17" s="126">
        <v>11</v>
      </c>
      <c r="M17" s="126">
        <v>12</v>
      </c>
      <c r="N17" s="127">
        <v>13</v>
      </c>
      <c r="O17" s="125">
        <v>14</v>
      </c>
      <c r="P17" s="126">
        <v>15</v>
      </c>
      <c r="Q17" s="126">
        <v>16</v>
      </c>
      <c r="R17" s="127">
        <v>17</v>
      </c>
      <c r="S17" s="125">
        <v>18</v>
      </c>
      <c r="T17" s="126">
        <v>19</v>
      </c>
      <c r="U17" s="126">
        <v>20</v>
      </c>
      <c r="V17" s="126">
        <v>21</v>
      </c>
      <c r="W17" s="127">
        <v>22</v>
      </c>
      <c r="X17" s="125">
        <v>23</v>
      </c>
      <c r="Y17" s="126">
        <v>24</v>
      </c>
      <c r="Z17" s="126">
        <v>25</v>
      </c>
      <c r="AA17" s="127">
        <v>26</v>
      </c>
      <c r="AB17" s="125">
        <v>27</v>
      </c>
      <c r="AC17" s="126">
        <v>28</v>
      </c>
      <c r="AD17" s="126">
        <v>29</v>
      </c>
      <c r="AE17" s="127">
        <v>30</v>
      </c>
      <c r="AF17" s="125">
        <v>31</v>
      </c>
      <c r="AG17" s="126">
        <v>32</v>
      </c>
      <c r="AH17" s="126">
        <v>33</v>
      </c>
      <c r="AI17" s="126">
        <v>34</v>
      </c>
      <c r="AJ17" s="127">
        <v>35</v>
      </c>
      <c r="AK17" s="125">
        <v>36</v>
      </c>
      <c r="AL17" s="126">
        <v>37</v>
      </c>
      <c r="AM17" s="126">
        <v>38</v>
      </c>
      <c r="AN17" s="127">
        <v>39</v>
      </c>
      <c r="AO17" s="125">
        <v>40</v>
      </c>
      <c r="AP17" s="126">
        <v>41</v>
      </c>
      <c r="AQ17" s="126">
        <v>42</v>
      </c>
      <c r="AR17" s="126">
        <v>43</v>
      </c>
      <c r="AS17" s="127">
        <v>44</v>
      </c>
      <c r="AT17" s="125">
        <v>45</v>
      </c>
      <c r="AU17" s="126">
        <v>46</v>
      </c>
      <c r="AV17" s="126">
        <v>47</v>
      </c>
      <c r="AW17" s="127">
        <v>48</v>
      </c>
      <c r="AX17" s="125">
        <v>49</v>
      </c>
      <c r="AY17" s="126">
        <v>50</v>
      </c>
      <c r="AZ17" s="126">
        <v>51</v>
      </c>
      <c r="BA17" s="127">
        <v>52</v>
      </c>
      <c r="BB17" s="128"/>
      <c r="BC17" s="227"/>
      <c r="BD17" s="229"/>
      <c r="BE17" s="219"/>
      <c r="BF17" s="219"/>
      <c r="BG17" s="219"/>
      <c r="BH17" s="219"/>
      <c r="BI17" s="219"/>
      <c r="BJ17" s="219"/>
      <c r="BK17" s="235"/>
    </row>
    <row r="18" spans="1:63" ht="19.5" customHeight="1" thickBot="1">
      <c r="A18" s="130" t="s">
        <v>35</v>
      </c>
      <c r="B18" s="35"/>
      <c r="C18" s="36"/>
      <c r="D18" s="36"/>
      <c r="E18" s="37"/>
      <c r="F18" s="35"/>
      <c r="G18" s="36"/>
      <c r="H18" s="36"/>
      <c r="I18" s="36"/>
      <c r="J18" s="35"/>
      <c r="K18" s="36"/>
      <c r="L18" s="36"/>
      <c r="M18" s="36"/>
      <c r="N18" s="37"/>
      <c r="O18" s="202"/>
      <c r="P18" s="203"/>
      <c r="Q18" s="131" t="s">
        <v>37</v>
      </c>
      <c r="R18" s="131" t="s">
        <v>37</v>
      </c>
      <c r="S18" s="135" t="s">
        <v>37</v>
      </c>
      <c r="T18" s="131" t="s">
        <v>38</v>
      </c>
      <c r="U18" s="132" t="s">
        <v>38</v>
      </c>
      <c r="V18" s="131" t="s">
        <v>38</v>
      </c>
      <c r="W18" s="132" t="s">
        <v>38</v>
      </c>
      <c r="X18" s="35" t="s">
        <v>40</v>
      </c>
      <c r="Y18" s="36" t="s">
        <v>40</v>
      </c>
      <c r="Z18" s="36" t="s">
        <v>40</v>
      </c>
      <c r="AA18" s="37" t="s">
        <v>40</v>
      </c>
      <c r="AB18" s="35" t="s">
        <v>40</v>
      </c>
      <c r="AC18" s="36" t="s">
        <v>40</v>
      </c>
      <c r="AD18" s="36"/>
      <c r="AE18" s="37"/>
      <c r="AF18" s="35"/>
      <c r="AG18" s="36"/>
      <c r="AH18" s="36"/>
      <c r="AI18" s="36"/>
      <c r="AJ18" s="37"/>
      <c r="AK18" s="35"/>
      <c r="AL18" s="36"/>
      <c r="AM18" s="36"/>
      <c r="AN18" s="37"/>
      <c r="AO18" s="35" t="s">
        <v>37</v>
      </c>
      <c r="AP18" s="131" t="s">
        <v>37</v>
      </c>
      <c r="AQ18" s="131" t="s">
        <v>37</v>
      </c>
      <c r="AR18" s="131" t="s">
        <v>38</v>
      </c>
      <c r="AS18" s="132" t="s">
        <v>38</v>
      </c>
      <c r="AT18" s="133" t="s">
        <v>38</v>
      </c>
      <c r="AU18" s="131" t="s">
        <v>38</v>
      </c>
      <c r="AV18" s="131" t="s">
        <v>38</v>
      </c>
      <c r="AW18" s="132" t="s">
        <v>38</v>
      </c>
      <c r="AX18" s="133" t="s">
        <v>38</v>
      </c>
      <c r="AY18" s="131" t="s">
        <v>38</v>
      </c>
      <c r="AZ18" s="131" t="s">
        <v>38</v>
      </c>
      <c r="BA18" s="132" t="s">
        <v>38</v>
      </c>
      <c r="BB18" s="129"/>
      <c r="BC18" s="19" t="s">
        <v>35</v>
      </c>
      <c r="BD18" s="21">
        <f>COUNTBLANK(B18:BA18)</f>
        <v>26</v>
      </c>
      <c r="BE18" s="22">
        <f>COUNTIF(B18:BA18,"С")</f>
        <v>6</v>
      </c>
      <c r="BF18" s="22">
        <f>COUNTIF(B18:BA18,"А")</f>
        <v>0</v>
      </c>
      <c r="BG18" s="22">
        <f>COUNTIF(B18:BA18,"Н")</f>
        <v>0</v>
      </c>
      <c r="BH18" s="22">
        <f>COUNTIF(B18:BA18,"П")</f>
        <v>6</v>
      </c>
      <c r="BI18" s="22">
        <f>COUNTIF(B18:BA18,"Д")</f>
        <v>0</v>
      </c>
      <c r="BJ18" s="22">
        <f>COUNTIF(B18:BA18,"К")</f>
        <v>14</v>
      </c>
      <c r="BK18" s="23">
        <f>SUM(BD18:BJ18)</f>
        <v>52</v>
      </c>
    </row>
    <row r="19" spans="1:63" ht="19.5" customHeight="1" thickBot="1">
      <c r="A19" s="134" t="s">
        <v>36</v>
      </c>
      <c r="B19" s="38"/>
      <c r="C19" s="39"/>
      <c r="D19" s="39"/>
      <c r="E19" s="40"/>
      <c r="F19" s="38"/>
      <c r="G19" s="39"/>
      <c r="H19" s="39"/>
      <c r="I19" s="39"/>
      <c r="J19" s="38"/>
      <c r="K19" s="39"/>
      <c r="L19" s="39"/>
      <c r="M19" s="39"/>
      <c r="N19" s="40"/>
      <c r="O19" s="38"/>
      <c r="P19" s="39"/>
      <c r="Q19" s="131" t="s">
        <v>37</v>
      </c>
      <c r="R19" s="131" t="s">
        <v>37</v>
      </c>
      <c r="S19" s="135" t="s">
        <v>37</v>
      </c>
      <c r="T19" s="135" t="s">
        <v>38</v>
      </c>
      <c r="U19" s="135" t="s">
        <v>38</v>
      </c>
      <c r="V19" s="135" t="s">
        <v>38</v>
      </c>
      <c r="W19" s="136" t="s">
        <v>38</v>
      </c>
      <c r="X19" s="38" t="s">
        <v>40</v>
      </c>
      <c r="Y19" s="39" t="s">
        <v>40</v>
      </c>
      <c r="Z19" s="39" t="s">
        <v>40</v>
      </c>
      <c r="AA19" s="40" t="s">
        <v>40</v>
      </c>
      <c r="AB19" s="38" t="s">
        <v>40</v>
      </c>
      <c r="AC19" s="41" t="s">
        <v>40</v>
      </c>
      <c r="AD19" s="41"/>
      <c r="AE19" s="42"/>
      <c r="AF19" s="43"/>
      <c r="AG19" s="41"/>
      <c r="AH19" s="41"/>
      <c r="AI19" s="41"/>
      <c r="AJ19" s="42"/>
      <c r="AK19" s="43"/>
      <c r="AL19" s="41"/>
      <c r="AM19" s="41" t="s">
        <v>37</v>
      </c>
      <c r="AN19" s="137" t="s">
        <v>37</v>
      </c>
      <c r="AO19" s="138" t="s">
        <v>37</v>
      </c>
      <c r="AP19" s="135" t="s">
        <v>41</v>
      </c>
      <c r="AQ19" s="135" t="s">
        <v>41</v>
      </c>
      <c r="AR19" s="135"/>
      <c r="AS19" s="136"/>
      <c r="AT19" s="138"/>
      <c r="AU19" s="135"/>
      <c r="AV19" s="135"/>
      <c r="AW19" s="136"/>
      <c r="AX19" s="138"/>
      <c r="AY19" s="135"/>
      <c r="AZ19" s="135"/>
      <c r="BA19" s="136"/>
      <c r="BB19" s="129"/>
      <c r="BC19" s="24" t="s">
        <v>36</v>
      </c>
      <c r="BD19" s="25">
        <f>COUNTBLANK(B19:AQ19)</f>
        <v>24</v>
      </c>
      <c r="BE19" s="26">
        <f>COUNTIF(B19:BA19,"С")</f>
        <v>6</v>
      </c>
      <c r="BF19" s="26">
        <f>COUNTIF(B19:BA19,"А")</f>
        <v>2</v>
      </c>
      <c r="BG19" s="26">
        <f>COUNTIF(B19:BA19,"Н")</f>
        <v>0</v>
      </c>
      <c r="BH19" s="26">
        <f>COUNTIF(B19:BA19,"П")</f>
        <v>6</v>
      </c>
      <c r="BI19" s="26">
        <f>COUNTIF(B19:BA19,"Д")</f>
        <v>0</v>
      </c>
      <c r="BJ19" s="26">
        <f>COUNTIF(B19:BA19,"К")</f>
        <v>4</v>
      </c>
      <c r="BK19" s="27">
        <f>SUM(BD19:BJ19)</f>
        <v>42</v>
      </c>
    </row>
    <row r="20" spans="55:63" ht="16.5" thickBot="1">
      <c r="BC20" s="28" t="s">
        <v>78</v>
      </c>
      <c r="BD20" s="25">
        <f aca="true" t="shared" si="0" ref="BD20:BK20">SUM(BD18:BD19)</f>
        <v>50</v>
      </c>
      <c r="BE20" s="25">
        <f t="shared" si="0"/>
        <v>12</v>
      </c>
      <c r="BF20" s="25">
        <f t="shared" si="0"/>
        <v>2</v>
      </c>
      <c r="BG20" s="25">
        <f t="shared" si="0"/>
        <v>0</v>
      </c>
      <c r="BH20" s="25">
        <f t="shared" si="0"/>
        <v>12</v>
      </c>
      <c r="BI20" s="25">
        <f t="shared" si="0"/>
        <v>0</v>
      </c>
      <c r="BJ20" s="25">
        <f t="shared" si="0"/>
        <v>18</v>
      </c>
      <c r="BK20" s="111">
        <f t="shared" si="0"/>
        <v>94</v>
      </c>
    </row>
    <row r="22" spans="1:63" s="140" customFormat="1" ht="18.75" customHeight="1">
      <c r="A22" s="29" t="s">
        <v>43</v>
      </c>
      <c r="B22" s="30"/>
      <c r="C22" s="30"/>
      <c r="D22" s="30"/>
      <c r="E22" s="31"/>
      <c r="F22" s="230" t="s">
        <v>44</v>
      </c>
      <c r="G22" s="230"/>
      <c r="H22" s="230"/>
      <c r="I22" s="230"/>
      <c r="J22" s="30"/>
      <c r="K22" s="33" t="s">
        <v>37</v>
      </c>
      <c r="L22" s="230" t="s">
        <v>69</v>
      </c>
      <c r="M22" s="230"/>
      <c r="N22" s="230"/>
      <c r="O22" s="230"/>
      <c r="P22" s="230"/>
      <c r="Q22" s="30"/>
      <c r="R22" s="20" t="s">
        <v>39</v>
      </c>
      <c r="S22" s="230" t="s">
        <v>45</v>
      </c>
      <c r="T22" s="230"/>
      <c r="U22" s="230"/>
      <c r="V22" s="230"/>
      <c r="W22" s="230"/>
      <c r="X22" s="30"/>
      <c r="Y22" s="20" t="s">
        <v>40</v>
      </c>
      <c r="Z22" s="230" t="s">
        <v>46</v>
      </c>
      <c r="AA22" s="230"/>
      <c r="AB22" s="230"/>
      <c r="AC22" s="230"/>
      <c r="AD22" s="230"/>
      <c r="AE22" s="30"/>
      <c r="AF22" s="20" t="s">
        <v>41</v>
      </c>
      <c r="AG22" s="231" t="s">
        <v>33</v>
      </c>
      <c r="AH22" s="231"/>
      <c r="AI22" s="231"/>
      <c r="AJ22" s="231"/>
      <c r="AK22" s="231"/>
      <c r="AL22" s="231"/>
      <c r="AM22" s="32"/>
      <c r="AN22" s="20" t="s">
        <v>68</v>
      </c>
      <c r="AO22" s="231" t="s">
        <v>88</v>
      </c>
      <c r="AP22" s="231"/>
      <c r="AQ22" s="231"/>
      <c r="AR22" s="231"/>
      <c r="AS22" s="231"/>
      <c r="AT22" s="231"/>
      <c r="AU22" s="18"/>
      <c r="AV22" s="20" t="s">
        <v>38</v>
      </c>
      <c r="AW22" s="231" t="s">
        <v>34</v>
      </c>
      <c r="AX22" s="231"/>
      <c r="AY22" s="231"/>
      <c r="AZ22" s="231"/>
      <c r="BA22" s="231"/>
      <c r="BB22" s="119"/>
      <c r="BC22" s="139"/>
      <c r="BD22" s="139"/>
      <c r="BE22" s="139"/>
      <c r="BF22" s="139"/>
      <c r="BG22" s="139"/>
      <c r="BH22" s="139"/>
      <c r="BI22" s="139"/>
      <c r="BJ22" s="139"/>
      <c r="BK22" s="139"/>
    </row>
    <row r="23" spans="1:63" s="142" customFormat="1" ht="20.25">
      <c r="A23" s="34"/>
      <c r="B23" s="34"/>
      <c r="C23" s="34"/>
      <c r="D23" s="34"/>
      <c r="E23" s="34"/>
      <c r="F23" s="230"/>
      <c r="G23" s="230"/>
      <c r="H23" s="230"/>
      <c r="I23" s="230"/>
      <c r="J23" s="34"/>
      <c r="K23" s="34"/>
      <c r="L23" s="230"/>
      <c r="M23" s="230"/>
      <c r="N23" s="230"/>
      <c r="O23" s="230"/>
      <c r="P23" s="230"/>
      <c r="Q23" s="34"/>
      <c r="R23" s="34"/>
      <c r="S23" s="230"/>
      <c r="T23" s="230"/>
      <c r="U23" s="230"/>
      <c r="V23" s="230"/>
      <c r="W23" s="230"/>
      <c r="X23" s="34"/>
      <c r="Y23" s="34"/>
      <c r="Z23" s="230"/>
      <c r="AA23" s="230"/>
      <c r="AB23" s="230"/>
      <c r="AC23" s="230"/>
      <c r="AD23" s="230"/>
      <c r="AE23" s="34"/>
      <c r="AF23" s="34"/>
      <c r="AG23" s="231"/>
      <c r="AH23" s="231"/>
      <c r="AI23" s="231"/>
      <c r="AJ23" s="231"/>
      <c r="AK23" s="231"/>
      <c r="AL23" s="231"/>
      <c r="AM23" s="32"/>
      <c r="AN23" s="34"/>
      <c r="AO23" s="231"/>
      <c r="AP23" s="231"/>
      <c r="AQ23" s="231"/>
      <c r="AR23" s="231"/>
      <c r="AS23" s="231"/>
      <c r="AT23" s="231"/>
      <c r="AU23" s="34"/>
      <c r="AV23" s="34"/>
      <c r="AW23" s="231"/>
      <c r="AX23" s="231"/>
      <c r="AY23" s="231"/>
      <c r="AZ23" s="231"/>
      <c r="BA23" s="231"/>
      <c r="BB23" s="119"/>
      <c r="BC23" s="141"/>
      <c r="BD23" s="141"/>
      <c r="BE23" s="141"/>
      <c r="BF23" s="141"/>
      <c r="BG23" s="141"/>
      <c r="BH23" s="141"/>
      <c r="BI23" s="141"/>
      <c r="BJ23" s="141"/>
      <c r="BK23" s="141"/>
    </row>
  </sheetData>
  <sheetProtection deleteRows="0"/>
  <mergeCells count="53">
    <mergeCell ref="AW22:BA23"/>
    <mergeCell ref="AX10:BE10"/>
    <mergeCell ref="BF7:BK7"/>
    <mergeCell ref="BF8:BK8"/>
    <mergeCell ref="BF9:BK9"/>
    <mergeCell ref="BF10:BK10"/>
    <mergeCell ref="BH16:BH17"/>
    <mergeCell ref="BI16:BI17"/>
    <mergeCell ref="BJ16:BJ17"/>
    <mergeCell ref="BK16:BK17"/>
    <mergeCell ref="F22:I23"/>
    <mergeCell ref="L22:P23"/>
    <mergeCell ref="S22:W23"/>
    <mergeCell ref="Z22:AD23"/>
    <mergeCell ref="AG22:AL23"/>
    <mergeCell ref="AO22:AT23"/>
    <mergeCell ref="A4:BK4"/>
    <mergeCell ref="A5:BK5"/>
    <mergeCell ref="A2:BK2"/>
    <mergeCell ref="A3:BK3"/>
    <mergeCell ref="AX16:BA16"/>
    <mergeCell ref="S7:AA7"/>
    <mergeCell ref="S8:AA8"/>
    <mergeCell ref="BC16:BC17"/>
    <mergeCell ref="BD16:BD17"/>
    <mergeCell ref="BE16:BE17"/>
    <mergeCell ref="BF16:BF17"/>
    <mergeCell ref="BG16:BG17"/>
    <mergeCell ref="AT16:AW16"/>
    <mergeCell ref="S10:AA10"/>
    <mergeCell ref="F16:I16"/>
    <mergeCell ref="J16:N16"/>
    <mergeCell ref="O16:R16"/>
    <mergeCell ref="S16:W16"/>
    <mergeCell ref="X16:AA16"/>
    <mergeCell ref="BC14:BK14"/>
    <mergeCell ref="B16:E16"/>
    <mergeCell ref="A16:A17"/>
    <mergeCell ref="S9:AA9"/>
    <mergeCell ref="AB9:AU9"/>
    <mergeCell ref="AB8:AU8"/>
    <mergeCell ref="AB7:AU7"/>
    <mergeCell ref="AK16:AN16"/>
    <mergeCell ref="AB16:AE16"/>
    <mergeCell ref="AF16:AJ16"/>
    <mergeCell ref="AO16:AS16"/>
    <mergeCell ref="AX7:BE7"/>
    <mergeCell ref="AX8:BE8"/>
    <mergeCell ref="AX9:BE9"/>
    <mergeCell ref="A14:BA14"/>
    <mergeCell ref="S11:AA11"/>
    <mergeCell ref="AB10:AU10"/>
    <mergeCell ref="AB11:BK1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74"/>
  <sheetViews>
    <sheetView tabSelected="1" zoomScale="73" zoomScaleNormal="73" zoomScaleSheetLayoutView="85" zoomScalePageLayoutView="0" workbookViewId="0" topLeftCell="A31">
      <selection activeCell="A56" sqref="A56:V56"/>
    </sheetView>
  </sheetViews>
  <sheetFormatPr defaultColWidth="9.00390625" defaultRowHeight="12.75"/>
  <cols>
    <col min="1" max="1" width="12.75390625" style="143" customWidth="1"/>
    <col min="2" max="2" width="80.75390625" style="143" customWidth="1"/>
    <col min="3" max="8" width="2.25390625" style="143" customWidth="1"/>
    <col min="9" max="9" width="4.75390625" style="143" customWidth="1"/>
    <col min="10" max="10" width="7.00390625" style="167" customWidth="1"/>
    <col min="11" max="11" width="6.75390625" style="143" customWidth="1"/>
    <col min="12" max="12" width="7.875" style="167" customWidth="1"/>
    <col min="13" max="13" width="6.75390625" style="167" customWidth="1"/>
    <col min="14" max="14" width="7.875" style="167" customWidth="1"/>
    <col min="15" max="15" width="6.75390625" style="167" customWidth="1"/>
    <col min="16" max="16" width="8.125" style="167" customWidth="1"/>
    <col min="17" max="22" width="6.25390625" style="155" customWidth="1"/>
    <col min="23" max="16384" width="9.125" style="143" customWidth="1"/>
  </cols>
  <sheetData>
    <row r="1" spans="1:22" ht="30" customHeight="1" thickBot="1">
      <c r="A1" s="240" t="s">
        <v>138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</row>
    <row r="2" spans="1:22" ht="15.75" customHeight="1">
      <c r="A2" s="277" t="s">
        <v>107</v>
      </c>
      <c r="B2" s="242" t="s">
        <v>108</v>
      </c>
      <c r="C2" s="249" t="s">
        <v>109</v>
      </c>
      <c r="D2" s="250"/>
      <c r="E2" s="250"/>
      <c r="F2" s="250"/>
      <c r="G2" s="250"/>
      <c r="H2" s="250"/>
      <c r="I2" s="251"/>
      <c r="J2" s="256" t="s">
        <v>5</v>
      </c>
      <c r="K2" s="257"/>
      <c r="L2" s="257"/>
      <c r="M2" s="257"/>
      <c r="N2" s="257"/>
      <c r="O2" s="257"/>
      <c r="P2" s="268"/>
      <c r="Q2" s="256" t="s">
        <v>7</v>
      </c>
      <c r="R2" s="257"/>
      <c r="S2" s="257"/>
      <c r="T2" s="257"/>
      <c r="U2" s="257"/>
      <c r="V2" s="257"/>
    </row>
    <row r="3" spans="1:22" ht="15.75" customHeight="1">
      <c r="A3" s="278"/>
      <c r="B3" s="243"/>
      <c r="C3" s="252"/>
      <c r="D3" s="253"/>
      <c r="E3" s="253"/>
      <c r="F3" s="253"/>
      <c r="G3" s="253"/>
      <c r="H3" s="253"/>
      <c r="I3" s="254"/>
      <c r="J3" s="272" t="s">
        <v>12</v>
      </c>
      <c r="K3" s="266" t="s">
        <v>13</v>
      </c>
      <c r="L3" s="237" t="s">
        <v>70</v>
      </c>
      <c r="M3" s="283" t="s">
        <v>6</v>
      </c>
      <c r="N3" s="284"/>
      <c r="O3" s="285"/>
      <c r="P3" s="318" t="s">
        <v>72</v>
      </c>
      <c r="Q3" s="255" t="s">
        <v>8</v>
      </c>
      <c r="R3" s="236"/>
      <c r="S3" s="236" t="s">
        <v>9</v>
      </c>
      <c r="T3" s="236"/>
      <c r="U3" s="236" t="s">
        <v>10</v>
      </c>
      <c r="V3" s="236"/>
    </row>
    <row r="4" spans="1:22" ht="15.75" customHeight="1">
      <c r="A4" s="278"/>
      <c r="B4" s="243"/>
      <c r="C4" s="262" t="s">
        <v>1</v>
      </c>
      <c r="D4" s="263"/>
      <c r="E4" s="263"/>
      <c r="F4" s="263" t="s">
        <v>2</v>
      </c>
      <c r="G4" s="263"/>
      <c r="H4" s="263"/>
      <c r="I4" s="245" t="s">
        <v>3</v>
      </c>
      <c r="J4" s="272"/>
      <c r="K4" s="266"/>
      <c r="L4" s="238"/>
      <c r="M4" s="247" t="s">
        <v>4</v>
      </c>
      <c r="N4" s="260" t="s">
        <v>11</v>
      </c>
      <c r="O4" s="247" t="s">
        <v>71</v>
      </c>
      <c r="P4" s="319"/>
      <c r="Q4" s="96">
        <v>1</v>
      </c>
      <c r="R4" s="97">
        <v>2</v>
      </c>
      <c r="S4" s="97">
        <v>3</v>
      </c>
      <c r="T4" s="97">
        <v>4</v>
      </c>
      <c r="U4" s="97">
        <v>5</v>
      </c>
      <c r="V4" s="97">
        <v>6</v>
      </c>
    </row>
    <row r="5" spans="1:22" ht="14.25" customHeight="1">
      <c r="A5" s="278"/>
      <c r="B5" s="243"/>
      <c r="C5" s="262"/>
      <c r="D5" s="263"/>
      <c r="E5" s="263"/>
      <c r="F5" s="263"/>
      <c r="G5" s="263"/>
      <c r="H5" s="263"/>
      <c r="I5" s="245"/>
      <c r="J5" s="272"/>
      <c r="K5" s="266"/>
      <c r="L5" s="238"/>
      <c r="M5" s="247"/>
      <c r="N5" s="260"/>
      <c r="O5" s="247"/>
      <c r="P5" s="319"/>
      <c r="Q5" s="258" t="s">
        <v>110</v>
      </c>
      <c r="R5" s="259"/>
      <c r="S5" s="259"/>
      <c r="T5" s="259"/>
      <c r="U5" s="259"/>
      <c r="V5" s="259"/>
    </row>
    <row r="6" spans="1:22" ht="14.25" customHeight="1">
      <c r="A6" s="278"/>
      <c r="B6" s="243"/>
      <c r="C6" s="262"/>
      <c r="D6" s="263"/>
      <c r="E6" s="263"/>
      <c r="F6" s="263"/>
      <c r="G6" s="263"/>
      <c r="H6" s="263"/>
      <c r="I6" s="245"/>
      <c r="J6" s="272"/>
      <c r="K6" s="266"/>
      <c r="L6" s="238"/>
      <c r="M6" s="247"/>
      <c r="N6" s="260"/>
      <c r="O6" s="247"/>
      <c r="P6" s="319"/>
      <c r="Q6" s="168">
        <v>18</v>
      </c>
      <c r="R6" s="169">
        <v>18</v>
      </c>
      <c r="S6" s="169">
        <v>15</v>
      </c>
      <c r="T6" s="169">
        <v>17</v>
      </c>
      <c r="U6" s="169">
        <v>15</v>
      </c>
      <c r="V6" s="169">
        <v>15</v>
      </c>
    </row>
    <row r="7" spans="1:22" ht="52.5" customHeight="1" thickBot="1">
      <c r="A7" s="279"/>
      <c r="B7" s="244"/>
      <c r="C7" s="264"/>
      <c r="D7" s="265"/>
      <c r="E7" s="265"/>
      <c r="F7" s="265"/>
      <c r="G7" s="265"/>
      <c r="H7" s="265"/>
      <c r="I7" s="246"/>
      <c r="J7" s="273"/>
      <c r="K7" s="267"/>
      <c r="L7" s="239"/>
      <c r="M7" s="248"/>
      <c r="N7" s="261"/>
      <c r="O7" s="248"/>
      <c r="P7" s="320"/>
      <c r="Q7" s="321" t="s">
        <v>14</v>
      </c>
      <c r="R7" s="322"/>
      <c r="S7" s="322"/>
      <c r="T7" s="322"/>
      <c r="U7" s="322"/>
      <c r="V7" s="322"/>
    </row>
    <row r="8" spans="1:22" ht="19.5" customHeight="1" thickBot="1">
      <c r="A8" s="98">
        <v>1</v>
      </c>
      <c r="B8" s="99">
        <v>2</v>
      </c>
      <c r="C8" s="323">
        <v>3</v>
      </c>
      <c r="D8" s="275"/>
      <c r="E8" s="276"/>
      <c r="F8" s="274">
        <v>4</v>
      </c>
      <c r="G8" s="275"/>
      <c r="H8" s="276"/>
      <c r="I8" s="101">
        <v>5</v>
      </c>
      <c r="J8" s="102">
        <v>6</v>
      </c>
      <c r="K8" s="103">
        <v>7</v>
      </c>
      <c r="L8" s="104">
        <v>8</v>
      </c>
      <c r="M8" s="104">
        <v>9</v>
      </c>
      <c r="N8" s="104">
        <v>10</v>
      </c>
      <c r="O8" s="104">
        <v>11</v>
      </c>
      <c r="P8" s="105">
        <v>12</v>
      </c>
      <c r="Q8" s="100">
        <v>13</v>
      </c>
      <c r="R8" s="103">
        <v>14</v>
      </c>
      <c r="S8" s="103">
        <v>15</v>
      </c>
      <c r="T8" s="103">
        <v>16</v>
      </c>
      <c r="U8" s="103">
        <v>17</v>
      </c>
      <c r="V8" s="103">
        <v>18</v>
      </c>
    </row>
    <row r="9" spans="1:22" ht="34.5" customHeight="1" thickBot="1">
      <c r="A9" s="286" t="s">
        <v>111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</row>
    <row r="10" spans="1:22" s="144" customFormat="1" ht="34.5" customHeight="1" thickBot="1">
      <c r="A10" s="288" t="s">
        <v>126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</row>
    <row r="11" spans="1:24" s="149" customFormat="1" ht="24.75" customHeight="1">
      <c r="A11" s="93" t="s">
        <v>142</v>
      </c>
      <c r="B11" s="10" t="s">
        <v>213</v>
      </c>
      <c r="C11" s="145"/>
      <c r="D11" s="145"/>
      <c r="E11" s="146"/>
      <c r="F11" s="147"/>
      <c r="G11" s="145">
        <v>1</v>
      </c>
      <c r="H11" s="146"/>
      <c r="I11" s="11"/>
      <c r="J11" s="86">
        <f>K11*30</f>
        <v>60</v>
      </c>
      <c r="K11" s="87">
        <v>2</v>
      </c>
      <c r="L11" s="87">
        <f>K11*10</f>
        <v>20</v>
      </c>
      <c r="M11" s="89">
        <v>10</v>
      </c>
      <c r="N11" s="89">
        <v>10</v>
      </c>
      <c r="O11" s="89"/>
      <c r="P11" s="88">
        <f>J11-L11</f>
        <v>40</v>
      </c>
      <c r="Q11" s="107">
        <v>2</v>
      </c>
      <c r="R11" s="108"/>
      <c r="S11" s="108"/>
      <c r="T11" s="108"/>
      <c r="U11" s="108"/>
      <c r="V11" s="108"/>
      <c r="W11" s="148"/>
      <c r="X11" s="148"/>
    </row>
    <row r="12" spans="1:22" s="148" customFormat="1" ht="24.75" customHeight="1">
      <c r="A12" s="93" t="s">
        <v>143</v>
      </c>
      <c r="B12" s="12" t="s">
        <v>216</v>
      </c>
      <c r="C12" s="145"/>
      <c r="D12" s="145"/>
      <c r="E12" s="146"/>
      <c r="F12" s="147"/>
      <c r="G12" s="145">
        <v>1</v>
      </c>
      <c r="H12" s="146"/>
      <c r="I12" s="11"/>
      <c r="J12" s="86">
        <f>K12*30</f>
        <v>60</v>
      </c>
      <c r="K12" s="87">
        <v>2</v>
      </c>
      <c r="L12" s="87">
        <f>K12*10</f>
        <v>20</v>
      </c>
      <c r="M12" s="89">
        <v>10</v>
      </c>
      <c r="N12" s="89">
        <v>10</v>
      </c>
      <c r="O12" s="89"/>
      <c r="P12" s="88">
        <f>J12-L12</f>
        <v>40</v>
      </c>
      <c r="Q12" s="107">
        <v>2</v>
      </c>
      <c r="R12" s="108"/>
      <c r="S12" s="108"/>
      <c r="T12" s="108"/>
      <c r="U12" s="108"/>
      <c r="V12" s="108"/>
    </row>
    <row r="13" spans="1:22" s="148" customFormat="1" ht="24.75" customHeight="1">
      <c r="A13" s="93" t="s">
        <v>144</v>
      </c>
      <c r="B13" s="12" t="s">
        <v>214</v>
      </c>
      <c r="C13" s="145"/>
      <c r="D13" s="145"/>
      <c r="E13" s="146"/>
      <c r="F13" s="147"/>
      <c r="G13" s="145">
        <v>1</v>
      </c>
      <c r="H13" s="146"/>
      <c r="I13" s="11"/>
      <c r="J13" s="86">
        <f>K13*30</f>
        <v>60</v>
      </c>
      <c r="K13" s="201">
        <v>2</v>
      </c>
      <c r="L13" s="87">
        <f>K13*10</f>
        <v>20</v>
      </c>
      <c r="M13" s="89">
        <v>10</v>
      </c>
      <c r="N13" s="89">
        <v>10</v>
      </c>
      <c r="O13" s="89"/>
      <c r="P13" s="88">
        <f>J13-L13</f>
        <v>40</v>
      </c>
      <c r="Q13" s="107">
        <v>2</v>
      </c>
      <c r="R13" s="108"/>
      <c r="S13" s="108"/>
      <c r="T13" s="108"/>
      <c r="U13" s="108"/>
      <c r="V13" s="108"/>
    </row>
    <row r="14" spans="1:22" s="148" customFormat="1" ht="24.75" customHeight="1">
      <c r="A14" s="93" t="s">
        <v>145</v>
      </c>
      <c r="B14" s="12" t="s">
        <v>204</v>
      </c>
      <c r="C14" s="145"/>
      <c r="D14" s="145"/>
      <c r="E14" s="146"/>
      <c r="F14" s="147"/>
      <c r="G14" s="145">
        <v>1</v>
      </c>
      <c r="H14" s="146">
        <v>2</v>
      </c>
      <c r="I14" s="11"/>
      <c r="J14" s="86">
        <f>K14*30</f>
        <v>180</v>
      </c>
      <c r="K14" s="87">
        <f>SUM(Q14:V14)</f>
        <v>6</v>
      </c>
      <c r="L14" s="87">
        <v>60</v>
      </c>
      <c r="M14" s="89"/>
      <c r="N14" s="89">
        <v>60</v>
      </c>
      <c r="O14" s="89"/>
      <c r="P14" s="88">
        <f>J14-L14</f>
        <v>120</v>
      </c>
      <c r="Q14" s="107"/>
      <c r="R14" s="108"/>
      <c r="S14" s="108">
        <v>3</v>
      </c>
      <c r="T14" s="108">
        <v>3</v>
      </c>
      <c r="U14" s="108"/>
      <c r="V14" s="108"/>
    </row>
    <row r="15" spans="1:24" s="151" customFormat="1" ht="34.5" customHeight="1" thickBot="1">
      <c r="A15" s="270" t="s">
        <v>112</v>
      </c>
      <c r="B15" s="271"/>
      <c r="C15" s="281"/>
      <c r="D15" s="281"/>
      <c r="E15" s="282"/>
      <c r="F15" s="280"/>
      <c r="G15" s="281"/>
      <c r="H15" s="282"/>
      <c r="I15" s="1"/>
      <c r="J15" s="2">
        <f aca="true" t="shared" si="0" ref="J15:V15">SUM(J11:J14)</f>
        <v>360</v>
      </c>
      <c r="K15" s="3">
        <f t="shared" si="0"/>
        <v>12</v>
      </c>
      <c r="L15" s="3">
        <f t="shared" si="0"/>
        <v>120</v>
      </c>
      <c r="M15" s="3">
        <f t="shared" si="0"/>
        <v>30</v>
      </c>
      <c r="N15" s="3">
        <f t="shared" si="0"/>
        <v>90</v>
      </c>
      <c r="O15" s="3">
        <f t="shared" si="0"/>
        <v>0</v>
      </c>
      <c r="P15" s="4">
        <f t="shared" si="0"/>
        <v>240</v>
      </c>
      <c r="Q15" s="2">
        <f t="shared" si="0"/>
        <v>6</v>
      </c>
      <c r="R15" s="3">
        <f t="shared" si="0"/>
        <v>0</v>
      </c>
      <c r="S15" s="3">
        <f t="shared" si="0"/>
        <v>3</v>
      </c>
      <c r="T15" s="3">
        <f t="shared" si="0"/>
        <v>3</v>
      </c>
      <c r="U15" s="3">
        <f t="shared" si="0"/>
        <v>0</v>
      </c>
      <c r="V15" s="3">
        <f t="shared" si="0"/>
        <v>0</v>
      </c>
      <c r="W15" s="150"/>
      <c r="X15" s="150"/>
    </row>
    <row r="16" spans="1:22" s="152" customFormat="1" ht="19.5" customHeight="1" thickBot="1">
      <c r="A16" s="290"/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</row>
    <row r="17" spans="1:22" s="152" customFormat="1" ht="34.5" customHeight="1">
      <c r="A17" s="294" t="s">
        <v>127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</row>
    <row r="18" spans="1:22" s="152" customFormat="1" ht="24.75" customHeight="1">
      <c r="A18" s="93" t="s">
        <v>230</v>
      </c>
      <c r="B18" s="12" t="s">
        <v>185</v>
      </c>
      <c r="C18" s="13"/>
      <c r="D18" s="13"/>
      <c r="E18" s="14"/>
      <c r="F18" s="11"/>
      <c r="G18" s="13">
        <v>1</v>
      </c>
      <c r="H18" s="14"/>
      <c r="I18" s="11"/>
      <c r="J18" s="86">
        <f aca="true" t="shared" si="1" ref="J18:J25">K18*30</f>
        <v>90</v>
      </c>
      <c r="K18" s="87">
        <v>3</v>
      </c>
      <c r="L18" s="87">
        <v>30</v>
      </c>
      <c r="M18" s="180">
        <v>10</v>
      </c>
      <c r="N18" s="180">
        <v>20</v>
      </c>
      <c r="O18" s="180"/>
      <c r="P18" s="88">
        <f>J18-L18</f>
        <v>60</v>
      </c>
      <c r="Q18" s="182">
        <v>3</v>
      </c>
      <c r="R18" s="182"/>
      <c r="S18" s="182"/>
      <c r="T18" s="182"/>
      <c r="U18" s="182"/>
      <c r="V18" s="182"/>
    </row>
    <row r="19" spans="1:22" s="152" customFormat="1" ht="24.75" customHeight="1">
      <c r="A19" s="93" t="s">
        <v>231</v>
      </c>
      <c r="B19" s="12" t="s">
        <v>205</v>
      </c>
      <c r="C19" s="13"/>
      <c r="D19" s="13"/>
      <c r="E19" s="14"/>
      <c r="F19" s="11"/>
      <c r="G19" s="13">
        <v>1</v>
      </c>
      <c r="H19" s="14"/>
      <c r="I19" s="11"/>
      <c r="J19" s="86">
        <f>K19*30</f>
        <v>90</v>
      </c>
      <c r="K19" s="87">
        <v>3</v>
      </c>
      <c r="L19" s="87">
        <f>K19*10</f>
        <v>30</v>
      </c>
      <c r="M19" s="180">
        <v>10</v>
      </c>
      <c r="N19" s="180">
        <v>20</v>
      </c>
      <c r="O19" s="180"/>
      <c r="P19" s="88">
        <f>J19-L19</f>
        <v>60</v>
      </c>
      <c r="Q19" s="181">
        <v>3</v>
      </c>
      <c r="R19" s="182"/>
      <c r="S19" s="182"/>
      <c r="T19" s="182"/>
      <c r="U19" s="182"/>
      <c r="V19" s="182"/>
    </row>
    <row r="20" spans="1:22" s="152" customFormat="1" ht="24.75" customHeight="1">
      <c r="A20" s="93" t="s">
        <v>232</v>
      </c>
      <c r="B20" s="12" t="s">
        <v>217</v>
      </c>
      <c r="C20" s="13"/>
      <c r="D20" s="13"/>
      <c r="E20" s="14"/>
      <c r="F20" s="11"/>
      <c r="G20" s="13">
        <v>1</v>
      </c>
      <c r="H20" s="14"/>
      <c r="I20" s="11"/>
      <c r="J20" s="86">
        <f>K20*30</f>
        <v>90</v>
      </c>
      <c r="K20" s="87">
        <v>3</v>
      </c>
      <c r="L20" s="87">
        <f aca="true" t="shared" si="2" ref="L20:L30">K20*10</f>
        <v>30</v>
      </c>
      <c r="M20" s="180">
        <v>10</v>
      </c>
      <c r="N20" s="180">
        <v>20</v>
      </c>
      <c r="O20" s="180"/>
      <c r="P20" s="88">
        <f>J20-L20</f>
        <v>60</v>
      </c>
      <c r="Q20" s="181">
        <v>3</v>
      </c>
      <c r="R20" s="182"/>
      <c r="S20" s="182"/>
      <c r="T20" s="182"/>
      <c r="U20" s="182"/>
      <c r="V20" s="182"/>
    </row>
    <row r="21" spans="1:22" s="152" customFormat="1" ht="24.75" customHeight="1">
      <c r="A21" s="93" t="s">
        <v>233</v>
      </c>
      <c r="B21" s="12" t="s">
        <v>215</v>
      </c>
      <c r="C21" s="145"/>
      <c r="D21" s="145">
        <v>1</v>
      </c>
      <c r="E21" s="146">
        <v>2</v>
      </c>
      <c r="F21" s="147"/>
      <c r="G21" s="145"/>
      <c r="H21" s="146"/>
      <c r="I21" s="11"/>
      <c r="J21" s="86">
        <f t="shared" si="1"/>
        <v>210</v>
      </c>
      <c r="K21" s="87">
        <v>7</v>
      </c>
      <c r="L21" s="87">
        <f t="shared" si="2"/>
        <v>70</v>
      </c>
      <c r="M21" s="180">
        <v>30</v>
      </c>
      <c r="N21" s="180">
        <v>40</v>
      </c>
      <c r="O21" s="89"/>
      <c r="P21" s="88">
        <f>J21-L21</f>
        <v>140</v>
      </c>
      <c r="Q21" s="181">
        <v>3</v>
      </c>
      <c r="R21" s="181">
        <v>4</v>
      </c>
      <c r="S21" s="108"/>
      <c r="T21" s="108"/>
      <c r="U21" s="108"/>
      <c r="V21" s="108"/>
    </row>
    <row r="22" spans="1:22" s="152" customFormat="1" ht="24.75" customHeight="1">
      <c r="A22" s="93" t="s">
        <v>146</v>
      </c>
      <c r="B22" s="10" t="s">
        <v>206</v>
      </c>
      <c r="C22" s="13"/>
      <c r="D22" s="13"/>
      <c r="E22" s="14"/>
      <c r="F22" s="11"/>
      <c r="G22" s="13">
        <v>2</v>
      </c>
      <c r="H22" s="14"/>
      <c r="I22" s="11"/>
      <c r="J22" s="86">
        <f t="shared" si="1"/>
        <v>150</v>
      </c>
      <c r="K22" s="87">
        <v>5</v>
      </c>
      <c r="L22" s="87">
        <f t="shared" si="2"/>
        <v>50</v>
      </c>
      <c r="M22" s="180">
        <v>20</v>
      </c>
      <c r="N22" s="180">
        <v>30</v>
      </c>
      <c r="O22" s="180"/>
      <c r="P22" s="88">
        <f aca="true" t="shared" si="3" ref="P22:P28">J22-L22</f>
        <v>100</v>
      </c>
      <c r="Q22" s="181"/>
      <c r="R22" s="182">
        <v>5</v>
      </c>
      <c r="S22" s="182"/>
      <c r="T22" s="182"/>
      <c r="U22" s="182"/>
      <c r="V22" s="182"/>
    </row>
    <row r="23" spans="1:22" s="152" customFormat="1" ht="24.75" customHeight="1">
      <c r="A23" s="93" t="s">
        <v>201</v>
      </c>
      <c r="B23" s="10" t="s">
        <v>187</v>
      </c>
      <c r="C23" s="13"/>
      <c r="D23" s="13"/>
      <c r="E23" s="14"/>
      <c r="F23" s="11"/>
      <c r="G23" s="13">
        <v>2</v>
      </c>
      <c r="H23" s="14"/>
      <c r="I23" s="11"/>
      <c r="J23" s="86">
        <f t="shared" si="1"/>
        <v>150</v>
      </c>
      <c r="K23" s="87">
        <v>5</v>
      </c>
      <c r="L23" s="87">
        <f t="shared" si="2"/>
        <v>50</v>
      </c>
      <c r="M23" s="180">
        <v>20</v>
      </c>
      <c r="N23" s="180">
        <v>30</v>
      </c>
      <c r="O23" s="180"/>
      <c r="P23" s="88">
        <f t="shared" si="3"/>
        <v>100</v>
      </c>
      <c r="Q23" s="181"/>
      <c r="R23" s="181">
        <v>5</v>
      </c>
      <c r="S23" s="182"/>
      <c r="T23" s="182"/>
      <c r="U23" s="182"/>
      <c r="V23" s="182"/>
    </row>
    <row r="24" spans="1:22" s="152" customFormat="1" ht="24.75" customHeight="1">
      <c r="A24" s="93" t="s">
        <v>202</v>
      </c>
      <c r="B24" s="10" t="s">
        <v>186</v>
      </c>
      <c r="C24" s="13"/>
      <c r="D24" s="13">
        <v>3</v>
      </c>
      <c r="E24" s="14"/>
      <c r="F24" s="11"/>
      <c r="G24" s="13">
        <v>4</v>
      </c>
      <c r="H24" s="14"/>
      <c r="I24" s="11"/>
      <c r="J24" s="86">
        <f t="shared" si="1"/>
        <v>270</v>
      </c>
      <c r="K24" s="87">
        <f>SUM(Q24:V24)</f>
        <v>9</v>
      </c>
      <c r="L24" s="87">
        <f t="shared" si="2"/>
        <v>90</v>
      </c>
      <c r="M24" s="180">
        <v>30</v>
      </c>
      <c r="N24" s="180">
        <v>60</v>
      </c>
      <c r="O24" s="180"/>
      <c r="P24" s="88">
        <f t="shared" si="3"/>
        <v>180</v>
      </c>
      <c r="Q24" s="181"/>
      <c r="R24" s="182"/>
      <c r="S24" s="182">
        <v>6</v>
      </c>
      <c r="T24" s="182">
        <v>3</v>
      </c>
      <c r="U24" s="182"/>
      <c r="V24" s="182"/>
    </row>
    <row r="25" spans="1:22" s="152" customFormat="1" ht="24.75" customHeight="1">
      <c r="A25" s="93" t="s">
        <v>203</v>
      </c>
      <c r="B25" s="10" t="s">
        <v>208</v>
      </c>
      <c r="C25" s="13"/>
      <c r="D25" s="13">
        <v>4</v>
      </c>
      <c r="E25" s="14"/>
      <c r="F25" s="11"/>
      <c r="G25" s="13">
        <v>3</v>
      </c>
      <c r="H25" s="14"/>
      <c r="I25" s="11"/>
      <c r="J25" s="86">
        <f t="shared" si="1"/>
        <v>300</v>
      </c>
      <c r="K25" s="87">
        <f>SUM(Q25:V25)</f>
        <v>10</v>
      </c>
      <c r="L25" s="87">
        <f t="shared" si="2"/>
        <v>100</v>
      </c>
      <c r="M25" s="180">
        <v>40</v>
      </c>
      <c r="N25" s="180">
        <v>60</v>
      </c>
      <c r="O25" s="180"/>
      <c r="P25" s="88">
        <f t="shared" si="3"/>
        <v>200</v>
      </c>
      <c r="Q25" s="181"/>
      <c r="R25" s="182"/>
      <c r="S25" s="182">
        <v>5</v>
      </c>
      <c r="T25" s="182">
        <v>5</v>
      </c>
      <c r="U25" s="182"/>
      <c r="V25" s="182"/>
    </row>
    <row r="26" spans="1:22" s="152" customFormat="1" ht="24.75" customHeight="1">
      <c r="A26" s="93" t="s">
        <v>228</v>
      </c>
      <c r="B26" s="10" t="s">
        <v>177</v>
      </c>
      <c r="C26" s="13"/>
      <c r="D26" s="13">
        <v>4</v>
      </c>
      <c r="E26" s="14"/>
      <c r="F26" s="11"/>
      <c r="G26" s="13">
        <v>3</v>
      </c>
      <c r="H26" s="14"/>
      <c r="I26" s="11"/>
      <c r="J26" s="86">
        <f>K26*30</f>
        <v>270</v>
      </c>
      <c r="K26" s="87">
        <f>SUM(Q26:V26)</f>
        <v>9</v>
      </c>
      <c r="L26" s="87">
        <f t="shared" si="2"/>
        <v>90</v>
      </c>
      <c r="M26" s="180">
        <v>30</v>
      </c>
      <c r="N26" s="180">
        <v>60</v>
      </c>
      <c r="O26" s="180"/>
      <c r="P26" s="88">
        <f t="shared" si="3"/>
        <v>180</v>
      </c>
      <c r="Q26" s="181"/>
      <c r="R26" s="182"/>
      <c r="S26" s="182">
        <v>6</v>
      </c>
      <c r="T26" s="182">
        <v>3</v>
      </c>
      <c r="U26" s="182"/>
      <c r="V26" s="182"/>
    </row>
    <row r="27" spans="1:22" s="152" customFormat="1" ht="24.75" customHeight="1">
      <c r="A27" s="93" t="s">
        <v>229</v>
      </c>
      <c r="B27" s="10" t="s">
        <v>188</v>
      </c>
      <c r="C27" s="13"/>
      <c r="D27" s="13">
        <v>6</v>
      </c>
      <c r="E27" s="14"/>
      <c r="F27" s="11"/>
      <c r="G27" s="13">
        <v>5</v>
      </c>
      <c r="H27" s="14"/>
      <c r="I27" s="11"/>
      <c r="J27" s="86">
        <f>K27*30</f>
        <v>270</v>
      </c>
      <c r="K27" s="87">
        <f>SUM(Q27:V27)</f>
        <v>9</v>
      </c>
      <c r="L27" s="87">
        <f t="shared" si="2"/>
        <v>90</v>
      </c>
      <c r="M27" s="180">
        <v>40</v>
      </c>
      <c r="N27" s="180">
        <v>50</v>
      </c>
      <c r="O27" s="180"/>
      <c r="P27" s="88">
        <f>J27-L27</f>
        <v>180</v>
      </c>
      <c r="Q27" s="181"/>
      <c r="R27" s="182"/>
      <c r="S27" s="182"/>
      <c r="T27" s="182"/>
      <c r="U27" s="182">
        <v>4</v>
      </c>
      <c r="V27" s="182">
        <v>5</v>
      </c>
    </row>
    <row r="28" spans="1:22" s="152" customFormat="1" ht="24.75" customHeight="1">
      <c r="A28" s="93" t="s">
        <v>193</v>
      </c>
      <c r="B28" s="204" t="s">
        <v>226</v>
      </c>
      <c r="C28" s="13"/>
      <c r="D28" s="13"/>
      <c r="E28" s="14"/>
      <c r="F28" s="11">
        <v>5</v>
      </c>
      <c r="G28" s="13">
        <v>6</v>
      </c>
      <c r="H28" s="14"/>
      <c r="I28" s="11"/>
      <c r="J28" s="86">
        <f>K28*30</f>
        <v>180</v>
      </c>
      <c r="K28" s="87">
        <f>SUM(Q28:V28)</f>
        <v>6</v>
      </c>
      <c r="L28" s="87">
        <f t="shared" si="2"/>
        <v>60</v>
      </c>
      <c r="M28" s="180">
        <v>20</v>
      </c>
      <c r="N28" s="180">
        <v>40</v>
      </c>
      <c r="O28" s="180"/>
      <c r="P28" s="88">
        <f t="shared" si="3"/>
        <v>120</v>
      </c>
      <c r="Q28" s="181"/>
      <c r="R28" s="182"/>
      <c r="S28" s="182"/>
      <c r="T28" s="182"/>
      <c r="U28" s="182">
        <v>3</v>
      </c>
      <c r="V28" s="182">
        <v>3</v>
      </c>
    </row>
    <row r="29" spans="1:22" s="152" customFormat="1" ht="24.75" customHeight="1">
      <c r="A29" s="93" t="s">
        <v>194</v>
      </c>
      <c r="B29" s="10" t="s">
        <v>190</v>
      </c>
      <c r="C29" s="13"/>
      <c r="D29" s="13">
        <v>3</v>
      </c>
      <c r="E29" s="14"/>
      <c r="F29" s="11"/>
      <c r="G29" s="13"/>
      <c r="H29" s="14"/>
      <c r="I29" s="11"/>
      <c r="J29" s="86">
        <f>K29*30</f>
        <v>150</v>
      </c>
      <c r="K29" s="87">
        <v>5</v>
      </c>
      <c r="L29" s="87">
        <f t="shared" si="2"/>
        <v>50</v>
      </c>
      <c r="M29" s="180">
        <v>20</v>
      </c>
      <c r="N29" s="180">
        <v>30</v>
      </c>
      <c r="O29" s="180"/>
      <c r="P29" s="88">
        <f>J29-L29</f>
        <v>100</v>
      </c>
      <c r="Q29" s="181"/>
      <c r="R29" s="182"/>
      <c r="S29" s="182">
        <v>5</v>
      </c>
      <c r="T29" s="182"/>
      <c r="U29" s="182"/>
      <c r="V29" s="182"/>
    </row>
    <row r="30" spans="1:22" s="152" customFormat="1" ht="24.75" customHeight="1">
      <c r="A30" s="93" t="s">
        <v>195</v>
      </c>
      <c r="B30" s="10" t="s">
        <v>227</v>
      </c>
      <c r="C30" s="13"/>
      <c r="D30" s="13">
        <v>6</v>
      </c>
      <c r="E30" s="14"/>
      <c r="F30" s="11"/>
      <c r="G30" s="13"/>
      <c r="H30" s="14"/>
      <c r="I30" s="11"/>
      <c r="J30" s="86">
        <f>K30*30</f>
        <v>150</v>
      </c>
      <c r="K30" s="87">
        <v>5</v>
      </c>
      <c r="L30" s="87">
        <f t="shared" si="2"/>
        <v>50</v>
      </c>
      <c r="M30" s="180">
        <v>20</v>
      </c>
      <c r="N30" s="180">
        <v>30</v>
      </c>
      <c r="O30" s="180"/>
      <c r="P30" s="88">
        <f>J30-L30</f>
        <v>100</v>
      </c>
      <c r="Q30" s="181"/>
      <c r="R30" s="182"/>
      <c r="S30" s="182"/>
      <c r="T30" s="182"/>
      <c r="U30" s="182"/>
      <c r="V30" s="182">
        <v>5</v>
      </c>
    </row>
    <row r="31" spans="1:24" s="151" customFormat="1" ht="34.5" customHeight="1" thickBot="1">
      <c r="A31" s="270" t="s">
        <v>113</v>
      </c>
      <c r="B31" s="271"/>
      <c r="C31" s="281"/>
      <c r="D31" s="281"/>
      <c r="E31" s="282"/>
      <c r="F31" s="280"/>
      <c r="G31" s="281"/>
      <c r="H31" s="282"/>
      <c r="I31" s="1"/>
      <c r="J31" s="2">
        <f aca="true" t="shared" si="4" ref="J31:V31">SUM(J18:J30)</f>
        <v>2370</v>
      </c>
      <c r="K31" s="3">
        <f t="shared" si="4"/>
        <v>79</v>
      </c>
      <c r="L31" s="3">
        <f t="shared" si="4"/>
        <v>790</v>
      </c>
      <c r="M31" s="3">
        <f t="shared" si="4"/>
        <v>300</v>
      </c>
      <c r="N31" s="3">
        <f t="shared" si="4"/>
        <v>490</v>
      </c>
      <c r="O31" s="3">
        <f t="shared" si="4"/>
        <v>0</v>
      </c>
      <c r="P31" s="4">
        <f t="shared" si="4"/>
        <v>1580</v>
      </c>
      <c r="Q31" s="2">
        <f t="shared" si="4"/>
        <v>12</v>
      </c>
      <c r="R31" s="2">
        <f t="shared" si="4"/>
        <v>14</v>
      </c>
      <c r="S31" s="2">
        <f t="shared" si="4"/>
        <v>22</v>
      </c>
      <c r="T31" s="2">
        <f t="shared" si="4"/>
        <v>11</v>
      </c>
      <c r="U31" s="2">
        <f t="shared" si="4"/>
        <v>7</v>
      </c>
      <c r="V31" s="2">
        <f t="shared" si="4"/>
        <v>13</v>
      </c>
      <c r="W31" s="150"/>
      <c r="X31" s="150"/>
    </row>
    <row r="32" spans="1:22" s="152" customFormat="1" ht="19.5" customHeight="1" thickBot="1">
      <c r="A32" s="290"/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</row>
    <row r="33" spans="1:22" s="152" customFormat="1" ht="34.5" customHeight="1">
      <c r="A33" s="298" t="s">
        <v>116</v>
      </c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</row>
    <row r="34" spans="1:22" s="152" customFormat="1" ht="24.75" customHeight="1">
      <c r="A34" s="93" t="s">
        <v>196</v>
      </c>
      <c r="B34" s="10" t="s">
        <v>207</v>
      </c>
      <c r="C34" s="84"/>
      <c r="D34" s="84"/>
      <c r="E34" s="85"/>
      <c r="F34" s="83"/>
      <c r="G34" s="84"/>
      <c r="H34" s="85"/>
      <c r="I34" s="11">
        <v>4</v>
      </c>
      <c r="J34" s="91">
        <f>K34*30</f>
        <v>90</v>
      </c>
      <c r="K34" s="87">
        <f>SUM(Q34:V34)</f>
        <v>3</v>
      </c>
      <c r="L34" s="87">
        <v>0</v>
      </c>
      <c r="M34" s="89"/>
      <c r="N34" s="89"/>
      <c r="O34" s="89"/>
      <c r="P34" s="88">
        <f>J34-L34</f>
        <v>90</v>
      </c>
      <c r="Q34" s="107"/>
      <c r="R34" s="108"/>
      <c r="S34" s="108"/>
      <c r="T34" s="108">
        <v>3</v>
      </c>
      <c r="U34" s="108"/>
      <c r="V34" s="108"/>
    </row>
    <row r="35" spans="1:22" s="152" customFormat="1" ht="24.75" customHeight="1">
      <c r="A35" s="93" t="s">
        <v>197</v>
      </c>
      <c r="B35" s="10" t="s">
        <v>165</v>
      </c>
      <c r="C35" s="84"/>
      <c r="D35" s="84"/>
      <c r="E35" s="85"/>
      <c r="F35" s="83"/>
      <c r="G35" s="84"/>
      <c r="H35" s="85"/>
      <c r="I35" s="11">
        <v>5</v>
      </c>
      <c r="J35" s="91">
        <f>K35*30</f>
        <v>90</v>
      </c>
      <c r="K35" s="87">
        <f>SUM(Q35:V35)</f>
        <v>3</v>
      </c>
      <c r="L35" s="87">
        <v>0</v>
      </c>
      <c r="M35" s="89"/>
      <c r="N35" s="89"/>
      <c r="O35" s="89"/>
      <c r="P35" s="88">
        <f>J35-L35</f>
        <v>90</v>
      </c>
      <c r="Q35" s="107"/>
      <c r="R35" s="108"/>
      <c r="S35" s="108"/>
      <c r="T35" s="108"/>
      <c r="U35" s="108">
        <v>3</v>
      </c>
      <c r="V35" s="108"/>
    </row>
    <row r="36" spans="1:24" s="154" customFormat="1" ht="34.5" customHeight="1" thickBot="1">
      <c r="A36" s="270" t="s">
        <v>114</v>
      </c>
      <c r="B36" s="271"/>
      <c r="C36" s="292"/>
      <c r="D36" s="292"/>
      <c r="E36" s="293"/>
      <c r="F36" s="296"/>
      <c r="G36" s="292"/>
      <c r="H36" s="293"/>
      <c r="I36" s="5"/>
      <c r="J36" s="2">
        <f aca="true" t="shared" si="5" ref="J36:V36">SUM(J34:J35)</f>
        <v>180</v>
      </c>
      <c r="K36" s="3">
        <f t="shared" si="5"/>
        <v>6</v>
      </c>
      <c r="L36" s="3">
        <f t="shared" si="5"/>
        <v>0</v>
      </c>
      <c r="M36" s="3">
        <f t="shared" si="5"/>
        <v>0</v>
      </c>
      <c r="N36" s="3">
        <f t="shared" si="5"/>
        <v>0</v>
      </c>
      <c r="O36" s="3">
        <f t="shared" si="5"/>
        <v>0</v>
      </c>
      <c r="P36" s="6">
        <f t="shared" si="5"/>
        <v>180</v>
      </c>
      <c r="Q36" s="2">
        <f t="shared" si="5"/>
        <v>0</v>
      </c>
      <c r="R36" s="3">
        <f t="shared" si="5"/>
        <v>0</v>
      </c>
      <c r="S36" s="3">
        <f t="shared" si="5"/>
        <v>0</v>
      </c>
      <c r="T36" s="3">
        <f t="shared" si="5"/>
        <v>3</v>
      </c>
      <c r="U36" s="3">
        <f t="shared" si="5"/>
        <v>3</v>
      </c>
      <c r="V36" s="3">
        <f t="shared" si="5"/>
        <v>0</v>
      </c>
      <c r="W36" s="153"/>
      <c r="X36" s="153"/>
    </row>
    <row r="37" spans="1:22" s="152" customFormat="1" ht="19.5" customHeight="1" thickBot="1">
      <c r="A37" s="305"/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</row>
    <row r="38" spans="1:22" s="152" customFormat="1" ht="34.5" customHeight="1" thickBot="1">
      <c r="A38" s="288" t="s">
        <v>115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</row>
    <row r="39" spans="1:22" s="155" customFormat="1" ht="24.75" customHeight="1">
      <c r="A39" s="95" t="s">
        <v>234</v>
      </c>
      <c r="B39" s="77" t="s">
        <v>161</v>
      </c>
      <c r="C39" s="177"/>
      <c r="D39" s="177"/>
      <c r="E39" s="178"/>
      <c r="F39" s="17"/>
      <c r="G39" s="15">
        <v>4</v>
      </c>
      <c r="H39" s="16"/>
      <c r="I39" s="179"/>
      <c r="J39" s="91">
        <f>K39*30</f>
        <v>270</v>
      </c>
      <c r="K39" s="87">
        <f>SUM(Q39:V39)</f>
        <v>9</v>
      </c>
      <c r="L39" s="87">
        <v>0</v>
      </c>
      <c r="M39" s="89"/>
      <c r="N39" s="89"/>
      <c r="O39" s="89"/>
      <c r="P39" s="92">
        <f>J39-L39</f>
        <v>270</v>
      </c>
      <c r="Q39" s="109"/>
      <c r="R39" s="110"/>
      <c r="S39" s="110"/>
      <c r="T39" s="110">
        <v>9</v>
      </c>
      <c r="U39" s="110"/>
      <c r="V39" s="110"/>
    </row>
    <row r="40" spans="1:22" s="155" customFormat="1" ht="24.75" customHeight="1">
      <c r="A40" s="95" t="s">
        <v>235</v>
      </c>
      <c r="B40" s="77" t="s">
        <v>162</v>
      </c>
      <c r="C40" s="177"/>
      <c r="D40" s="177"/>
      <c r="E40" s="178"/>
      <c r="F40" s="17"/>
      <c r="G40" s="15">
        <v>6</v>
      </c>
      <c r="H40" s="16"/>
      <c r="I40" s="179"/>
      <c r="J40" s="91">
        <f>K40*30</f>
        <v>270</v>
      </c>
      <c r="K40" s="87">
        <f>SUM(Q40:V40)</f>
        <v>9</v>
      </c>
      <c r="L40" s="87">
        <v>0</v>
      </c>
      <c r="M40" s="89"/>
      <c r="N40" s="89"/>
      <c r="O40" s="89"/>
      <c r="P40" s="92">
        <f>J40-L40</f>
        <v>270</v>
      </c>
      <c r="Q40" s="109"/>
      <c r="R40" s="110"/>
      <c r="S40" s="110"/>
      <c r="T40" s="110"/>
      <c r="U40" s="110"/>
      <c r="V40" s="110">
        <v>9</v>
      </c>
    </row>
    <row r="41" spans="1:22" s="154" customFormat="1" ht="34.5" customHeight="1" thickBot="1">
      <c r="A41" s="270" t="s">
        <v>117</v>
      </c>
      <c r="B41" s="271"/>
      <c r="C41" s="292"/>
      <c r="D41" s="292"/>
      <c r="E41" s="293"/>
      <c r="F41" s="296"/>
      <c r="G41" s="292"/>
      <c r="H41" s="293"/>
      <c r="I41" s="5"/>
      <c r="J41" s="2">
        <f aca="true" t="shared" si="6" ref="J41:V41">SUM(J39:J40)</f>
        <v>540</v>
      </c>
      <c r="K41" s="3">
        <f t="shared" si="6"/>
        <v>18</v>
      </c>
      <c r="L41" s="3">
        <f t="shared" si="6"/>
        <v>0</v>
      </c>
      <c r="M41" s="3">
        <f t="shared" si="6"/>
        <v>0</v>
      </c>
      <c r="N41" s="3">
        <f t="shared" si="6"/>
        <v>0</v>
      </c>
      <c r="O41" s="3">
        <f t="shared" si="6"/>
        <v>0</v>
      </c>
      <c r="P41" s="6">
        <f t="shared" si="6"/>
        <v>540</v>
      </c>
      <c r="Q41" s="2">
        <f t="shared" si="6"/>
        <v>0</v>
      </c>
      <c r="R41" s="3">
        <f t="shared" si="6"/>
        <v>0</v>
      </c>
      <c r="S41" s="3">
        <f t="shared" si="6"/>
        <v>0</v>
      </c>
      <c r="T41" s="3">
        <f t="shared" si="6"/>
        <v>9</v>
      </c>
      <c r="U41" s="3">
        <f t="shared" si="6"/>
        <v>0</v>
      </c>
      <c r="V41" s="3">
        <f t="shared" si="6"/>
        <v>9</v>
      </c>
    </row>
    <row r="42" spans="1:22" s="152" customFormat="1" ht="19.5" customHeight="1" thickBot="1">
      <c r="A42" s="313"/>
      <c r="B42" s="314"/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</row>
    <row r="43" spans="1:24" s="154" customFormat="1" ht="34.5" customHeight="1" thickBot="1">
      <c r="A43" s="302" t="s">
        <v>118</v>
      </c>
      <c r="B43" s="303"/>
      <c r="C43" s="269"/>
      <c r="D43" s="269"/>
      <c r="E43" s="269"/>
      <c r="F43" s="269"/>
      <c r="G43" s="269"/>
      <c r="H43" s="269"/>
      <c r="I43" s="78"/>
      <c r="J43" s="79">
        <f aca="true" t="shared" si="7" ref="J43:V43">SUM(J15,J31,J36,J41)</f>
        <v>3450</v>
      </c>
      <c r="K43" s="79">
        <f t="shared" si="7"/>
        <v>115</v>
      </c>
      <c r="L43" s="79">
        <f t="shared" si="7"/>
        <v>910</v>
      </c>
      <c r="M43" s="79">
        <f t="shared" si="7"/>
        <v>330</v>
      </c>
      <c r="N43" s="79">
        <f t="shared" si="7"/>
        <v>580</v>
      </c>
      <c r="O43" s="79">
        <f t="shared" si="7"/>
        <v>0</v>
      </c>
      <c r="P43" s="79">
        <f t="shared" si="7"/>
        <v>2540</v>
      </c>
      <c r="Q43" s="80">
        <f t="shared" si="7"/>
        <v>18</v>
      </c>
      <c r="R43" s="80">
        <f t="shared" si="7"/>
        <v>14</v>
      </c>
      <c r="S43" s="80">
        <f t="shared" si="7"/>
        <v>25</v>
      </c>
      <c r="T43" s="80">
        <f t="shared" si="7"/>
        <v>26</v>
      </c>
      <c r="U43" s="80">
        <f t="shared" si="7"/>
        <v>10</v>
      </c>
      <c r="V43" s="80">
        <f t="shared" si="7"/>
        <v>22</v>
      </c>
      <c r="W43" s="153"/>
      <c r="X43" s="153"/>
    </row>
    <row r="44" spans="1:22" s="154" customFormat="1" ht="34.5" customHeight="1" thickBot="1">
      <c r="A44" s="327"/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</row>
    <row r="45" spans="1:22" s="152" customFormat="1" ht="34.5" customHeight="1" thickBot="1">
      <c r="A45" s="316" t="s">
        <v>119</v>
      </c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</row>
    <row r="46" spans="1:22" s="156" customFormat="1" ht="34.5" customHeight="1">
      <c r="A46" s="332" t="s">
        <v>120</v>
      </c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</row>
    <row r="47" spans="1:22" s="149" customFormat="1" ht="24.75" customHeight="1">
      <c r="A47" s="93" t="s">
        <v>147</v>
      </c>
      <c r="B47" s="12" t="s">
        <v>218</v>
      </c>
      <c r="C47" s="13"/>
      <c r="D47" s="13"/>
      <c r="E47" s="14"/>
      <c r="F47" s="11"/>
      <c r="G47" s="13">
        <v>2</v>
      </c>
      <c r="H47" s="14"/>
      <c r="I47" s="11"/>
      <c r="J47" s="86">
        <f>K47*30</f>
        <v>90</v>
      </c>
      <c r="K47" s="87">
        <f>SUM(Q47:V47)</f>
        <v>3</v>
      </c>
      <c r="L47" s="87">
        <f>K47*10</f>
        <v>30</v>
      </c>
      <c r="M47" s="89">
        <v>10</v>
      </c>
      <c r="N47" s="89">
        <v>20</v>
      </c>
      <c r="O47" s="89"/>
      <c r="P47" s="88">
        <f>J47-L47</f>
        <v>60</v>
      </c>
      <c r="Q47" s="186"/>
      <c r="R47" s="186">
        <v>3</v>
      </c>
      <c r="S47" s="186"/>
      <c r="T47" s="186"/>
      <c r="U47" s="187"/>
      <c r="V47" s="187"/>
    </row>
    <row r="48" spans="1:22" s="149" customFormat="1" ht="24.75" customHeight="1">
      <c r="A48" s="93" t="s">
        <v>148</v>
      </c>
      <c r="B48" s="10" t="s">
        <v>219</v>
      </c>
      <c r="C48" s="13"/>
      <c r="D48" s="13"/>
      <c r="E48" s="14"/>
      <c r="F48" s="11"/>
      <c r="G48" s="13">
        <v>2</v>
      </c>
      <c r="H48" s="14"/>
      <c r="I48" s="11"/>
      <c r="J48" s="86">
        <f>K48*30</f>
        <v>90</v>
      </c>
      <c r="K48" s="87">
        <f>SUM(Q48:V48)</f>
        <v>3</v>
      </c>
      <c r="L48" s="87">
        <f>K48*10</f>
        <v>30</v>
      </c>
      <c r="M48" s="89">
        <v>10</v>
      </c>
      <c r="N48" s="89">
        <v>20</v>
      </c>
      <c r="O48" s="89"/>
      <c r="P48" s="88">
        <f>J48-L48</f>
        <v>60</v>
      </c>
      <c r="Q48" s="186"/>
      <c r="R48" s="186">
        <v>3</v>
      </c>
      <c r="S48" s="186"/>
      <c r="T48" s="186"/>
      <c r="U48" s="186"/>
      <c r="V48" s="186"/>
    </row>
    <row r="49" spans="1:22" s="149" customFormat="1" ht="37.5" customHeight="1">
      <c r="A49" s="93" t="s">
        <v>149</v>
      </c>
      <c r="B49" s="10" t="s">
        <v>222</v>
      </c>
      <c r="C49" s="13"/>
      <c r="D49" s="13"/>
      <c r="E49" s="14"/>
      <c r="F49" s="11"/>
      <c r="G49" s="13">
        <v>1</v>
      </c>
      <c r="H49" s="14"/>
      <c r="I49" s="11"/>
      <c r="J49" s="86">
        <f>K49*30</f>
        <v>90</v>
      </c>
      <c r="K49" s="87">
        <f>SUM(Q49:V49)</f>
        <v>3</v>
      </c>
      <c r="L49" s="87">
        <f>K49*10</f>
        <v>30</v>
      </c>
      <c r="M49" s="89">
        <v>10</v>
      </c>
      <c r="N49" s="89">
        <v>20</v>
      </c>
      <c r="O49" s="89"/>
      <c r="P49" s="88">
        <f>J49-L49</f>
        <v>60</v>
      </c>
      <c r="Q49" s="186">
        <v>3</v>
      </c>
      <c r="R49" s="186"/>
      <c r="S49" s="186"/>
      <c r="T49" s="186"/>
      <c r="U49" s="186"/>
      <c r="V49" s="186"/>
    </row>
    <row r="50" spans="1:22" s="149" customFormat="1" ht="29.25" customHeight="1">
      <c r="A50" s="93" t="s">
        <v>150</v>
      </c>
      <c r="B50" s="10" t="s">
        <v>221</v>
      </c>
      <c r="C50" s="13"/>
      <c r="D50" s="13"/>
      <c r="E50" s="14"/>
      <c r="F50" s="11"/>
      <c r="G50" s="13">
        <v>1</v>
      </c>
      <c r="H50" s="14">
        <v>2</v>
      </c>
      <c r="I50" s="11"/>
      <c r="J50" s="86">
        <f>K50*30</f>
        <v>180</v>
      </c>
      <c r="K50" s="87">
        <f>SUM(Q50:V50)</f>
        <v>6</v>
      </c>
      <c r="L50" s="87">
        <f>K50*10</f>
        <v>60</v>
      </c>
      <c r="M50" s="89"/>
      <c r="N50" s="89">
        <v>60</v>
      </c>
      <c r="O50" s="89"/>
      <c r="P50" s="88">
        <f>J50-L50</f>
        <v>120</v>
      </c>
      <c r="Q50" s="186">
        <v>3</v>
      </c>
      <c r="R50" s="186">
        <v>3</v>
      </c>
      <c r="S50" s="186"/>
      <c r="T50" s="186"/>
      <c r="U50" s="187"/>
      <c r="V50" s="187"/>
    </row>
    <row r="51" spans="1:22" s="149" customFormat="1" ht="30.75" customHeight="1">
      <c r="A51" s="93" t="s">
        <v>151</v>
      </c>
      <c r="B51" s="10" t="s">
        <v>225</v>
      </c>
      <c r="C51" s="13"/>
      <c r="D51" s="13"/>
      <c r="E51" s="14"/>
      <c r="F51" s="11"/>
      <c r="G51" s="13">
        <v>1</v>
      </c>
      <c r="H51" s="14"/>
      <c r="I51" s="11"/>
      <c r="J51" s="86">
        <v>90</v>
      </c>
      <c r="K51" s="87">
        <v>3</v>
      </c>
      <c r="L51" s="87">
        <v>30</v>
      </c>
      <c r="M51" s="89"/>
      <c r="N51" s="89">
        <v>30</v>
      </c>
      <c r="O51" s="89"/>
      <c r="P51" s="88">
        <v>60</v>
      </c>
      <c r="Q51" s="186">
        <v>3</v>
      </c>
      <c r="R51" s="186"/>
      <c r="S51" s="186"/>
      <c r="T51" s="186"/>
      <c r="U51" s="187"/>
      <c r="V51" s="187"/>
    </row>
    <row r="52" spans="1:22" s="149" customFormat="1" ht="30.75" customHeight="1">
      <c r="A52" s="93" t="s">
        <v>223</v>
      </c>
      <c r="B52" s="10" t="s">
        <v>238</v>
      </c>
      <c r="C52" s="13"/>
      <c r="D52" s="13"/>
      <c r="E52" s="14"/>
      <c r="F52" s="11"/>
      <c r="G52" s="13">
        <v>2</v>
      </c>
      <c r="H52" s="14"/>
      <c r="I52" s="11"/>
      <c r="J52" s="86">
        <f>K52*30</f>
        <v>90</v>
      </c>
      <c r="K52" s="87">
        <f>SUM(Q52:V52)</f>
        <v>3</v>
      </c>
      <c r="L52" s="87">
        <f>K52*10</f>
        <v>30</v>
      </c>
      <c r="M52" s="89">
        <v>10</v>
      </c>
      <c r="N52" s="89">
        <v>20</v>
      </c>
      <c r="O52" s="89"/>
      <c r="P52" s="88">
        <f>J52-L52</f>
        <v>60</v>
      </c>
      <c r="Q52" s="186"/>
      <c r="R52" s="186">
        <v>3</v>
      </c>
      <c r="S52" s="186"/>
      <c r="T52" s="186"/>
      <c r="U52" s="187"/>
      <c r="V52" s="187"/>
    </row>
    <row r="53" spans="1:22" s="149" customFormat="1" ht="37.5" customHeight="1">
      <c r="A53" s="93" t="s">
        <v>237</v>
      </c>
      <c r="B53" s="10" t="s">
        <v>239</v>
      </c>
      <c r="C53" s="13"/>
      <c r="D53" s="13"/>
      <c r="E53" s="14"/>
      <c r="F53" s="11"/>
      <c r="G53" s="13">
        <v>1</v>
      </c>
      <c r="H53" s="14"/>
      <c r="I53" s="11"/>
      <c r="J53" s="86">
        <f>K53*30</f>
        <v>90</v>
      </c>
      <c r="K53" s="87">
        <f>SUM(Q53:V53)</f>
        <v>3</v>
      </c>
      <c r="L53" s="87">
        <f>K53*10</f>
        <v>30</v>
      </c>
      <c r="M53" s="89">
        <v>10</v>
      </c>
      <c r="N53" s="89">
        <v>20</v>
      </c>
      <c r="O53" s="89"/>
      <c r="P53" s="88">
        <f>J53-L53</f>
        <v>60</v>
      </c>
      <c r="Q53" s="186">
        <v>3</v>
      </c>
      <c r="R53" s="186"/>
      <c r="S53" s="186"/>
      <c r="T53" s="186"/>
      <c r="U53" s="186"/>
      <c r="V53" s="186"/>
    </row>
    <row r="54" spans="1:22" s="154" customFormat="1" ht="34.5" customHeight="1" thickBot="1">
      <c r="A54" s="270" t="s">
        <v>121</v>
      </c>
      <c r="B54" s="271"/>
      <c r="C54" s="297"/>
      <c r="D54" s="292"/>
      <c r="E54" s="293"/>
      <c r="F54" s="296"/>
      <c r="G54" s="292"/>
      <c r="H54" s="293"/>
      <c r="I54" s="5"/>
      <c r="J54" s="2">
        <f aca="true" t="shared" si="8" ref="J54:V54">SUM(J47:J53)</f>
        <v>720</v>
      </c>
      <c r="K54" s="3">
        <f t="shared" si="8"/>
        <v>24</v>
      </c>
      <c r="L54" s="3">
        <f t="shared" si="8"/>
        <v>240</v>
      </c>
      <c r="M54" s="3">
        <f t="shared" si="8"/>
        <v>50</v>
      </c>
      <c r="N54" s="3">
        <f t="shared" si="8"/>
        <v>190</v>
      </c>
      <c r="O54" s="3">
        <f t="shared" si="8"/>
        <v>0</v>
      </c>
      <c r="P54" s="4">
        <f t="shared" si="8"/>
        <v>480</v>
      </c>
      <c r="Q54" s="2">
        <f t="shared" si="8"/>
        <v>12</v>
      </c>
      <c r="R54" s="3">
        <f t="shared" si="8"/>
        <v>12</v>
      </c>
      <c r="S54" s="3">
        <f t="shared" si="8"/>
        <v>0</v>
      </c>
      <c r="T54" s="3">
        <f t="shared" si="8"/>
        <v>0</v>
      </c>
      <c r="U54" s="3">
        <f t="shared" si="8"/>
        <v>0</v>
      </c>
      <c r="V54" s="3">
        <f t="shared" si="8"/>
        <v>0</v>
      </c>
    </row>
    <row r="55" spans="1:22" s="152" customFormat="1" ht="19.5" customHeight="1" thickBot="1">
      <c r="A55" s="290"/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</row>
    <row r="56" spans="1:22" s="156" customFormat="1" ht="34.5" customHeight="1">
      <c r="A56" s="338" t="s">
        <v>122</v>
      </c>
      <c r="B56" s="339"/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39"/>
    </row>
    <row r="57" spans="1:22" s="155" customFormat="1" ht="24.75" customHeight="1">
      <c r="A57" s="94" t="s">
        <v>152</v>
      </c>
      <c r="B57" s="12" t="s">
        <v>167</v>
      </c>
      <c r="C57" s="13"/>
      <c r="D57" s="13"/>
      <c r="E57" s="14"/>
      <c r="F57" s="11"/>
      <c r="G57" s="13">
        <v>2</v>
      </c>
      <c r="H57" s="14"/>
      <c r="I57" s="11"/>
      <c r="J57" s="86">
        <f aca="true" t="shared" si="9" ref="J57:J63">K57*30</f>
        <v>120</v>
      </c>
      <c r="K57" s="87">
        <f>SUM(Q57:X57)</f>
        <v>4</v>
      </c>
      <c r="L57" s="87">
        <f aca="true" t="shared" si="10" ref="L57:L63">K57*10</f>
        <v>40</v>
      </c>
      <c r="M57" s="180">
        <v>20</v>
      </c>
      <c r="N57" s="180">
        <v>20</v>
      </c>
      <c r="O57" s="90"/>
      <c r="P57" s="88">
        <f aca="true" t="shared" si="11" ref="P57:P63">J57-L57</f>
        <v>80</v>
      </c>
      <c r="Q57" s="181"/>
      <c r="R57" s="182">
        <v>4</v>
      </c>
      <c r="S57" s="182"/>
      <c r="T57" s="182"/>
      <c r="U57" s="182"/>
      <c r="V57" s="182"/>
    </row>
    <row r="58" spans="1:22" s="155" customFormat="1" ht="43.5" customHeight="1">
      <c r="A58" s="94" t="s">
        <v>153</v>
      </c>
      <c r="B58" s="10" t="s">
        <v>168</v>
      </c>
      <c r="C58" s="15"/>
      <c r="D58" s="15"/>
      <c r="E58" s="16"/>
      <c r="F58" s="17"/>
      <c r="G58" s="15">
        <v>5</v>
      </c>
      <c r="H58" s="16"/>
      <c r="I58" s="17"/>
      <c r="J58" s="86">
        <f t="shared" si="9"/>
        <v>120</v>
      </c>
      <c r="K58" s="87">
        <f>SUM(Q58:X58)</f>
        <v>4</v>
      </c>
      <c r="L58" s="87">
        <f t="shared" si="10"/>
        <v>40</v>
      </c>
      <c r="M58" s="183">
        <v>20</v>
      </c>
      <c r="N58" s="183">
        <v>20</v>
      </c>
      <c r="O58" s="157"/>
      <c r="P58" s="88">
        <f t="shared" si="11"/>
        <v>80</v>
      </c>
      <c r="Q58" s="184"/>
      <c r="R58" s="185"/>
      <c r="S58" s="185"/>
      <c r="T58" s="185"/>
      <c r="U58" s="185">
        <v>4</v>
      </c>
      <c r="V58" s="185"/>
    </row>
    <row r="59" spans="1:22" s="155" customFormat="1" ht="24.75" customHeight="1">
      <c r="A59" s="94" t="s">
        <v>154</v>
      </c>
      <c r="B59" s="12" t="s">
        <v>169</v>
      </c>
      <c r="C59" s="15"/>
      <c r="D59" s="15"/>
      <c r="E59" s="16"/>
      <c r="F59" s="17"/>
      <c r="G59" s="15">
        <v>5</v>
      </c>
      <c r="H59" s="16"/>
      <c r="I59" s="17"/>
      <c r="J59" s="86">
        <f t="shared" si="9"/>
        <v>150</v>
      </c>
      <c r="K59" s="87">
        <f>SUM(Q59:X59)</f>
        <v>5</v>
      </c>
      <c r="L59" s="87">
        <f t="shared" si="10"/>
        <v>50</v>
      </c>
      <c r="M59" s="183">
        <v>20</v>
      </c>
      <c r="N59" s="183">
        <v>30</v>
      </c>
      <c r="O59" s="157"/>
      <c r="P59" s="88">
        <f t="shared" si="11"/>
        <v>100</v>
      </c>
      <c r="Q59" s="184"/>
      <c r="R59" s="185"/>
      <c r="S59" s="185"/>
      <c r="T59" s="185"/>
      <c r="U59" s="185">
        <v>5</v>
      </c>
      <c r="V59" s="185"/>
    </row>
    <row r="60" spans="1:22" s="155" customFormat="1" ht="39" customHeight="1">
      <c r="A60" s="94" t="s">
        <v>155</v>
      </c>
      <c r="B60" s="12" t="s">
        <v>170</v>
      </c>
      <c r="C60" s="15"/>
      <c r="D60" s="15"/>
      <c r="E60" s="16"/>
      <c r="F60" s="17"/>
      <c r="G60" s="15">
        <v>5</v>
      </c>
      <c r="H60" s="16"/>
      <c r="I60" s="17"/>
      <c r="J60" s="86">
        <f t="shared" si="9"/>
        <v>120</v>
      </c>
      <c r="K60" s="87">
        <f>SUM(Q60:X60)</f>
        <v>4</v>
      </c>
      <c r="L60" s="87">
        <f t="shared" si="10"/>
        <v>40</v>
      </c>
      <c r="M60" s="183">
        <v>20</v>
      </c>
      <c r="N60" s="183">
        <v>20</v>
      </c>
      <c r="O60" s="157"/>
      <c r="P60" s="88">
        <f t="shared" si="11"/>
        <v>80</v>
      </c>
      <c r="Q60" s="184"/>
      <c r="R60" s="185"/>
      <c r="S60" s="185"/>
      <c r="T60" s="185"/>
      <c r="U60" s="185">
        <v>4</v>
      </c>
      <c r="V60" s="185"/>
    </row>
    <row r="61" spans="1:22" s="155" customFormat="1" ht="40.5" customHeight="1">
      <c r="A61" s="94" t="s">
        <v>156</v>
      </c>
      <c r="B61" s="12" t="s">
        <v>171</v>
      </c>
      <c r="C61" s="13"/>
      <c r="D61" s="13"/>
      <c r="E61" s="14"/>
      <c r="F61" s="11">
        <v>4</v>
      </c>
      <c r="G61" s="13">
        <v>3</v>
      </c>
      <c r="H61" s="14"/>
      <c r="I61" s="11"/>
      <c r="J61" s="86">
        <f t="shared" si="9"/>
        <v>270</v>
      </c>
      <c r="K61" s="87">
        <v>9</v>
      </c>
      <c r="L61" s="87">
        <f t="shared" si="10"/>
        <v>90</v>
      </c>
      <c r="M61" s="180">
        <v>40</v>
      </c>
      <c r="N61" s="180">
        <v>50</v>
      </c>
      <c r="O61" s="180"/>
      <c r="P61" s="88">
        <f>J60-L60</f>
        <v>80</v>
      </c>
      <c r="Q61" s="184"/>
      <c r="R61" s="185"/>
      <c r="S61" s="185">
        <v>5</v>
      </c>
      <c r="T61" s="185">
        <v>4</v>
      </c>
      <c r="U61" s="185"/>
      <c r="V61" s="185"/>
    </row>
    <row r="62" spans="1:22" s="155" customFormat="1" ht="40.5" customHeight="1">
      <c r="A62" s="94" t="s">
        <v>157</v>
      </c>
      <c r="B62" s="12" t="s">
        <v>172</v>
      </c>
      <c r="C62" s="13"/>
      <c r="D62" s="13"/>
      <c r="E62" s="14"/>
      <c r="F62" s="11"/>
      <c r="G62" s="13">
        <v>5</v>
      </c>
      <c r="H62" s="14"/>
      <c r="I62" s="11"/>
      <c r="J62" s="86">
        <f>K62*30</f>
        <v>210</v>
      </c>
      <c r="K62" s="87">
        <v>7</v>
      </c>
      <c r="L62" s="87">
        <f>K62*10</f>
        <v>70</v>
      </c>
      <c r="M62" s="180">
        <v>20</v>
      </c>
      <c r="N62" s="180">
        <v>50</v>
      </c>
      <c r="O62" s="89"/>
      <c r="P62" s="88">
        <f>J62-L62</f>
        <v>140</v>
      </c>
      <c r="Q62" s="184"/>
      <c r="R62" s="185"/>
      <c r="S62" s="185"/>
      <c r="T62" s="185"/>
      <c r="U62" s="185">
        <v>7</v>
      </c>
      <c r="V62" s="185"/>
    </row>
    <row r="63" spans="1:22" s="155" customFormat="1" ht="49.5" customHeight="1">
      <c r="A63" s="94" t="s">
        <v>224</v>
      </c>
      <c r="B63" s="12" t="s">
        <v>173</v>
      </c>
      <c r="C63" s="13"/>
      <c r="D63" s="13"/>
      <c r="E63" s="14"/>
      <c r="F63" s="11"/>
      <c r="G63" s="13">
        <v>6</v>
      </c>
      <c r="H63" s="14"/>
      <c r="I63" s="11"/>
      <c r="J63" s="86">
        <f t="shared" si="9"/>
        <v>150</v>
      </c>
      <c r="K63" s="87">
        <v>5</v>
      </c>
      <c r="L63" s="87">
        <f t="shared" si="10"/>
        <v>50</v>
      </c>
      <c r="M63" s="180">
        <v>20</v>
      </c>
      <c r="N63" s="180">
        <v>30</v>
      </c>
      <c r="O63" s="89"/>
      <c r="P63" s="88">
        <f t="shared" si="11"/>
        <v>100</v>
      </c>
      <c r="Q63" s="184"/>
      <c r="R63" s="185"/>
      <c r="S63" s="185"/>
      <c r="T63" s="185"/>
      <c r="U63" s="185"/>
      <c r="V63" s="185">
        <v>5</v>
      </c>
    </row>
    <row r="64" spans="1:22" s="154" customFormat="1" ht="34.5" customHeight="1" thickBot="1">
      <c r="A64" s="270" t="s">
        <v>123</v>
      </c>
      <c r="B64" s="271"/>
      <c r="C64" s="292"/>
      <c r="D64" s="292"/>
      <c r="E64" s="293"/>
      <c r="F64" s="296"/>
      <c r="G64" s="292"/>
      <c r="H64" s="293"/>
      <c r="I64" s="5"/>
      <c r="J64" s="2">
        <f aca="true" t="shared" si="12" ref="J64:V64">SUM(J57:J63)</f>
        <v>1140</v>
      </c>
      <c r="K64" s="3">
        <f t="shared" si="12"/>
        <v>38</v>
      </c>
      <c r="L64" s="3">
        <f t="shared" si="12"/>
        <v>380</v>
      </c>
      <c r="M64" s="3">
        <f t="shared" si="12"/>
        <v>160</v>
      </c>
      <c r="N64" s="3">
        <f t="shared" si="12"/>
        <v>220</v>
      </c>
      <c r="O64" s="3">
        <f t="shared" si="12"/>
        <v>0</v>
      </c>
      <c r="P64" s="3">
        <f t="shared" si="12"/>
        <v>660</v>
      </c>
      <c r="Q64" s="2">
        <f t="shared" si="12"/>
        <v>0</v>
      </c>
      <c r="R64" s="3">
        <f t="shared" si="12"/>
        <v>4</v>
      </c>
      <c r="S64" s="3">
        <f t="shared" si="12"/>
        <v>5</v>
      </c>
      <c r="T64" s="3">
        <f t="shared" si="12"/>
        <v>4</v>
      </c>
      <c r="U64" s="3">
        <f t="shared" si="12"/>
        <v>20</v>
      </c>
      <c r="V64" s="3">
        <f t="shared" si="12"/>
        <v>5</v>
      </c>
    </row>
    <row r="65" spans="1:22" s="155" customFormat="1" ht="19.5" customHeight="1" thickBot="1">
      <c r="A65" s="334"/>
      <c r="B65" s="335"/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35"/>
      <c r="V65" s="335"/>
    </row>
    <row r="66" spans="1:22" s="154" customFormat="1" ht="34.5" customHeight="1" thickBot="1">
      <c r="A66" s="336" t="s">
        <v>124</v>
      </c>
      <c r="B66" s="337"/>
      <c r="C66" s="307"/>
      <c r="D66" s="308"/>
      <c r="E66" s="309"/>
      <c r="F66" s="307"/>
      <c r="G66" s="308"/>
      <c r="H66" s="309"/>
      <c r="I66" s="81"/>
      <c r="J66" s="82">
        <f aca="true" t="shared" si="13" ref="J66:V66">SUM(J54,J64)</f>
        <v>1860</v>
      </c>
      <c r="K66" s="82">
        <f t="shared" si="13"/>
        <v>62</v>
      </c>
      <c r="L66" s="82">
        <f t="shared" si="13"/>
        <v>620</v>
      </c>
      <c r="M66" s="82">
        <f t="shared" si="13"/>
        <v>210</v>
      </c>
      <c r="N66" s="82">
        <f t="shared" si="13"/>
        <v>410</v>
      </c>
      <c r="O66" s="82">
        <f t="shared" si="13"/>
        <v>0</v>
      </c>
      <c r="P66" s="82">
        <f t="shared" si="13"/>
        <v>1140</v>
      </c>
      <c r="Q66" s="82">
        <f t="shared" si="13"/>
        <v>12</v>
      </c>
      <c r="R66" s="82">
        <f t="shared" si="13"/>
        <v>16</v>
      </c>
      <c r="S66" s="82">
        <f t="shared" si="13"/>
        <v>5</v>
      </c>
      <c r="T66" s="82">
        <f t="shared" si="13"/>
        <v>4</v>
      </c>
      <c r="U66" s="82">
        <f t="shared" si="13"/>
        <v>20</v>
      </c>
      <c r="V66" s="82">
        <f t="shared" si="13"/>
        <v>5</v>
      </c>
    </row>
    <row r="67" spans="1:22" s="154" customFormat="1" ht="34.5" customHeight="1" thickBot="1">
      <c r="A67" s="93" t="s">
        <v>199</v>
      </c>
      <c r="B67" s="12" t="s">
        <v>220</v>
      </c>
      <c r="C67" s="13"/>
      <c r="D67" s="13">
        <v>6</v>
      </c>
      <c r="E67" s="14"/>
      <c r="F67" s="11"/>
      <c r="G67" s="13"/>
      <c r="H67" s="14"/>
      <c r="I67" s="11"/>
      <c r="J67" s="86">
        <f>K67*30</f>
        <v>90</v>
      </c>
      <c r="K67" s="87">
        <f>SUM(Q67:X67)</f>
        <v>3</v>
      </c>
      <c r="L67" s="87">
        <v>90</v>
      </c>
      <c r="M67" s="180"/>
      <c r="N67" s="180"/>
      <c r="O67" s="89"/>
      <c r="P67" s="88">
        <v>90</v>
      </c>
      <c r="Q67" s="205"/>
      <c r="R67" s="206"/>
      <c r="S67" s="206"/>
      <c r="T67" s="206"/>
      <c r="U67" s="206"/>
      <c r="V67" s="206">
        <v>3</v>
      </c>
    </row>
    <row r="68" spans="1:23" s="156" customFormat="1" ht="34.5" customHeight="1" thickBot="1">
      <c r="A68" s="301" t="s">
        <v>125</v>
      </c>
      <c r="B68" s="301"/>
      <c r="C68" s="315">
        <f>COUNT(C11:E14,C18:E30,C34:E35,C39:E40,C47:E53,C57:E63)</f>
        <v>8</v>
      </c>
      <c r="D68" s="315"/>
      <c r="E68" s="315"/>
      <c r="F68" s="315">
        <f>COUNT(F11:H14,F18:H30,F34:H35,F39:H40,F47:H53,F57:H63)</f>
        <v>34</v>
      </c>
      <c r="G68" s="315"/>
      <c r="H68" s="315"/>
      <c r="I68" s="72">
        <f>COUNT(I11:I14,I18:I30,I34:I35,I39:I40,I47:I53,I57:I63)</f>
        <v>2</v>
      </c>
      <c r="J68" s="8">
        <f aca="true" t="shared" si="14" ref="J68:U68">SUM(J43,J66)</f>
        <v>5310</v>
      </c>
      <c r="K68" s="8">
        <f t="shared" si="14"/>
        <v>177</v>
      </c>
      <c r="L68" s="8">
        <f t="shared" si="14"/>
        <v>1530</v>
      </c>
      <c r="M68" s="8">
        <f t="shared" si="14"/>
        <v>540</v>
      </c>
      <c r="N68" s="8">
        <f t="shared" si="14"/>
        <v>990</v>
      </c>
      <c r="O68" s="8">
        <f t="shared" si="14"/>
        <v>0</v>
      </c>
      <c r="P68" s="8">
        <f t="shared" si="14"/>
        <v>3680</v>
      </c>
      <c r="Q68" s="8">
        <f t="shared" si="14"/>
        <v>30</v>
      </c>
      <c r="R68" s="8">
        <f t="shared" si="14"/>
        <v>30</v>
      </c>
      <c r="S68" s="8">
        <f t="shared" si="14"/>
        <v>30</v>
      </c>
      <c r="T68" s="8">
        <f t="shared" si="14"/>
        <v>30</v>
      </c>
      <c r="U68" s="8">
        <f t="shared" si="14"/>
        <v>30</v>
      </c>
      <c r="V68" s="8">
        <f>SUM(V43,V66,V67)</f>
        <v>30</v>
      </c>
      <c r="W68" s="154"/>
    </row>
    <row r="69" spans="1:22" ht="19.5" customHeight="1" thickBot="1">
      <c r="A69" s="158"/>
      <c r="B69" s="158"/>
      <c r="C69" s="159"/>
      <c r="D69" s="159"/>
      <c r="E69" s="159"/>
      <c r="F69" s="159"/>
      <c r="G69" s="159"/>
      <c r="H69" s="159"/>
      <c r="I69" s="159"/>
      <c r="J69" s="160"/>
      <c r="K69" s="161"/>
      <c r="L69" s="162"/>
      <c r="M69" s="162"/>
      <c r="N69" s="162"/>
      <c r="O69" s="162"/>
      <c r="P69" s="162"/>
      <c r="Q69" s="163"/>
      <c r="R69" s="163"/>
      <c r="S69" s="163"/>
      <c r="T69" s="163"/>
      <c r="U69" s="163"/>
      <c r="V69" s="163"/>
    </row>
    <row r="70" spans="1:22" ht="24.75" customHeight="1" thickBot="1">
      <c r="A70" s="300"/>
      <c r="B70" s="300"/>
      <c r="C70" s="304"/>
      <c r="D70" s="304"/>
      <c r="E70" s="304"/>
      <c r="F70" s="304"/>
      <c r="G70" s="304"/>
      <c r="H70" s="304"/>
      <c r="I70" s="164"/>
      <c r="J70" s="165"/>
      <c r="K70" s="166"/>
      <c r="L70" s="324" t="s">
        <v>89</v>
      </c>
      <c r="M70" s="310" t="s">
        <v>93</v>
      </c>
      <c r="N70" s="311"/>
      <c r="O70" s="311"/>
      <c r="P70" s="312"/>
      <c r="Q70" s="9">
        <f>COUNTIF($C$11:$E$14,1)+COUNTIF($C$18:$E$30,1)+COUNTIF($C$47:$E$53,1)+COUNTIF($C$57:$E$63,1)+COUNTIF($C$34:$E$35,1)+COUNTIF($C$39:$E$40,1)</f>
        <v>1</v>
      </c>
      <c r="R70" s="9">
        <v>1</v>
      </c>
      <c r="S70" s="9">
        <f>COUNTIF($C$11:$E$14,3)+COUNTIF($C$18:$E$30,3)+COUNTIF($C$47:$E$53,3)+COUNTIF($C$57:$E$63,3)+COUNTIF($C$34:$E$35,3)+COUNTIF($C$39:$E$40,3)</f>
        <v>2</v>
      </c>
      <c r="T70" s="9">
        <v>2</v>
      </c>
      <c r="U70" s="9">
        <v>2</v>
      </c>
      <c r="V70" s="9">
        <f>COUNTIF($C$11:$E$14,6)+COUNTIF($C$18:$E$30,6)+COUNTIF($C$47:$E$53,6)+COUNTIF($C$57:$E$63,6)+COUNTIF($C$34:$E$35,6)+COUNTIF($C$39:$E$40,6)</f>
        <v>2</v>
      </c>
    </row>
    <row r="71" spans="1:22" ht="24.75" customHeight="1" thickBot="1">
      <c r="A71" s="300"/>
      <c r="B71" s="300"/>
      <c r="C71" s="304"/>
      <c r="D71" s="304"/>
      <c r="E71" s="304"/>
      <c r="F71" s="304"/>
      <c r="G71" s="304"/>
      <c r="H71" s="304"/>
      <c r="I71" s="164"/>
      <c r="J71" s="165"/>
      <c r="K71" s="166"/>
      <c r="L71" s="325"/>
      <c r="M71" s="310" t="s">
        <v>90</v>
      </c>
      <c r="N71" s="311"/>
      <c r="O71" s="311"/>
      <c r="P71" s="312"/>
      <c r="Q71" s="9">
        <v>3</v>
      </c>
      <c r="R71" s="9">
        <v>4</v>
      </c>
      <c r="S71" s="9">
        <v>5</v>
      </c>
      <c r="T71" s="9">
        <v>3</v>
      </c>
      <c r="U71" s="9">
        <v>4</v>
      </c>
      <c r="V71" s="9">
        <v>3</v>
      </c>
    </row>
    <row r="72" spans="1:22" ht="24.75" customHeight="1" thickBot="1">
      <c r="A72" s="300"/>
      <c r="B72" s="300"/>
      <c r="C72" s="304"/>
      <c r="D72" s="304"/>
      <c r="E72" s="304"/>
      <c r="F72" s="304"/>
      <c r="G72" s="304"/>
      <c r="H72" s="304"/>
      <c r="I72" s="164"/>
      <c r="J72" s="165"/>
      <c r="K72" s="166"/>
      <c r="L72" s="325"/>
      <c r="M72" s="310" t="s">
        <v>91</v>
      </c>
      <c r="N72" s="311"/>
      <c r="O72" s="311"/>
      <c r="P72" s="312"/>
      <c r="Q72" s="9">
        <f>COUNTIF($I$34:$I$35,1)</f>
        <v>0</v>
      </c>
      <c r="R72" s="9">
        <f>COUNTIF($I$34:$I$35,2)</f>
        <v>0</v>
      </c>
      <c r="S72" s="9">
        <v>0</v>
      </c>
      <c r="T72" s="9">
        <f>COUNTIF($I$34:$I$35,4)</f>
        <v>1</v>
      </c>
      <c r="U72" s="9">
        <f>COUNTIF($I$34:$I$35,5)</f>
        <v>1</v>
      </c>
      <c r="V72" s="9">
        <v>0</v>
      </c>
    </row>
    <row r="73" spans="1:22" ht="24.75" customHeight="1" thickBot="1">
      <c r="A73" s="300"/>
      <c r="B73" s="300"/>
      <c r="C73" s="304"/>
      <c r="D73" s="304"/>
      <c r="E73" s="304"/>
      <c r="F73" s="304"/>
      <c r="G73" s="304"/>
      <c r="H73" s="304"/>
      <c r="I73" s="164"/>
      <c r="J73" s="165"/>
      <c r="K73" s="166"/>
      <c r="L73" s="325"/>
      <c r="M73" s="310" t="s">
        <v>92</v>
      </c>
      <c r="N73" s="311"/>
      <c r="O73" s="311"/>
      <c r="P73" s="312"/>
      <c r="Q73" s="9">
        <f>COUNTIF($I$39:$I$40,1)</f>
        <v>0</v>
      </c>
      <c r="R73" s="9">
        <v>0</v>
      </c>
      <c r="S73" s="9">
        <v>0</v>
      </c>
      <c r="T73" s="9">
        <v>1</v>
      </c>
      <c r="U73" s="9">
        <f>COUNTIF($I$39:$I$40,5)</f>
        <v>0</v>
      </c>
      <c r="V73" s="9">
        <v>1</v>
      </c>
    </row>
    <row r="74" spans="1:22" ht="30" customHeight="1" thickBot="1">
      <c r="A74" s="300"/>
      <c r="B74" s="300"/>
      <c r="C74" s="304"/>
      <c r="D74" s="304"/>
      <c r="E74" s="304"/>
      <c r="F74" s="304"/>
      <c r="G74" s="304"/>
      <c r="H74" s="304"/>
      <c r="I74" s="164"/>
      <c r="J74" s="165"/>
      <c r="K74" s="166"/>
      <c r="L74" s="326"/>
      <c r="M74" s="329" t="s">
        <v>94</v>
      </c>
      <c r="N74" s="330"/>
      <c r="O74" s="330"/>
      <c r="P74" s="331"/>
      <c r="Q74" s="106">
        <f>SUM(Q70:Q73)</f>
        <v>4</v>
      </c>
      <c r="R74" s="106">
        <f>SUM(R70:R73)</f>
        <v>5</v>
      </c>
      <c r="S74" s="106">
        <f>SUM(S70:S73)</f>
        <v>7</v>
      </c>
      <c r="T74" s="106">
        <v>6</v>
      </c>
      <c r="U74" s="106">
        <f>SUM(U70:U73)</f>
        <v>7</v>
      </c>
      <c r="V74" s="106">
        <v>5</v>
      </c>
    </row>
  </sheetData>
  <sheetProtection deleteRows="0"/>
  <mergeCells count="87">
    <mergeCell ref="A70:B70"/>
    <mergeCell ref="M74:P74"/>
    <mergeCell ref="A73:B73"/>
    <mergeCell ref="C73:E73"/>
    <mergeCell ref="A72:B72"/>
    <mergeCell ref="A55:V55"/>
    <mergeCell ref="A46:V46"/>
    <mergeCell ref="C70:E70"/>
    <mergeCell ref="C68:E68"/>
    <mergeCell ref="F64:H64"/>
    <mergeCell ref="A65:V65"/>
    <mergeCell ref="L70:L74"/>
    <mergeCell ref="M72:P72"/>
    <mergeCell ref="F73:H73"/>
    <mergeCell ref="F70:H70"/>
    <mergeCell ref="F71:H71"/>
    <mergeCell ref="A71:B71"/>
    <mergeCell ref="F74:H74"/>
    <mergeCell ref="C72:E72"/>
    <mergeCell ref="M71:P71"/>
    <mergeCell ref="M73:P73"/>
    <mergeCell ref="A45:V45"/>
    <mergeCell ref="C66:E66"/>
    <mergeCell ref="U3:V3"/>
    <mergeCell ref="P3:P7"/>
    <mergeCell ref="Q7:V7"/>
    <mergeCell ref="C8:E8"/>
    <mergeCell ref="A44:V44"/>
    <mergeCell ref="A64:B64"/>
    <mergeCell ref="A66:B66"/>
    <mergeCell ref="A56:V56"/>
    <mergeCell ref="F72:H72"/>
    <mergeCell ref="F15:H15"/>
    <mergeCell ref="C71:E71"/>
    <mergeCell ref="M70:P70"/>
    <mergeCell ref="C36:E36"/>
    <mergeCell ref="A38:V38"/>
    <mergeCell ref="A41:B41"/>
    <mergeCell ref="C41:E41"/>
    <mergeCell ref="A42:V42"/>
    <mergeCell ref="F68:H68"/>
    <mergeCell ref="A33:V33"/>
    <mergeCell ref="A74:B74"/>
    <mergeCell ref="A68:B68"/>
    <mergeCell ref="A43:B43"/>
    <mergeCell ref="C74:E74"/>
    <mergeCell ref="A32:V32"/>
    <mergeCell ref="C43:E43"/>
    <mergeCell ref="A37:V37"/>
    <mergeCell ref="F66:H66"/>
    <mergeCell ref="F41:H41"/>
    <mergeCell ref="A16:V16"/>
    <mergeCell ref="C64:E64"/>
    <mergeCell ref="A36:B36"/>
    <mergeCell ref="A17:V17"/>
    <mergeCell ref="F36:H36"/>
    <mergeCell ref="A54:B54"/>
    <mergeCell ref="C31:E31"/>
    <mergeCell ref="A31:B31"/>
    <mergeCell ref="C54:E54"/>
    <mergeCell ref="F54:H54"/>
    <mergeCell ref="F4:H7"/>
    <mergeCell ref="M3:O3"/>
    <mergeCell ref="C15:E15"/>
    <mergeCell ref="O4:O7"/>
    <mergeCell ref="A9:V9"/>
    <mergeCell ref="A10:V10"/>
    <mergeCell ref="N4:N7"/>
    <mergeCell ref="C4:E7"/>
    <mergeCell ref="K3:K7"/>
    <mergeCell ref="J2:P2"/>
    <mergeCell ref="F43:H43"/>
    <mergeCell ref="A15:B15"/>
    <mergeCell ref="J3:J7"/>
    <mergeCell ref="F8:H8"/>
    <mergeCell ref="A2:A7"/>
    <mergeCell ref="F31:H31"/>
    <mergeCell ref="S3:T3"/>
    <mergeCell ref="L3:L7"/>
    <mergeCell ref="A1:V1"/>
    <mergeCell ref="B2:B7"/>
    <mergeCell ref="I4:I7"/>
    <mergeCell ref="M4:M7"/>
    <mergeCell ref="C2:I3"/>
    <mergeCell ref="Q3:R3"/>
    <mergeCell ref="Q2:V2"/>
    <mergeCell ref="Q5:V5"/>
  </mergeCells>
  <conditionalFormatting sqref="Q68:V68">
    <cfRule type="cellIs" priority="361" dxfId="30" operator="notEqual" stopIfTrue="1">
      <formula>30</formula>
    </cfRule>
  </conditionalFormatting>
  <conditionalFormatting sqref="Q70:V70">
    <cfRule type="cellIs" priority="360" dxfId="31" operator="greaterThan" stopIfTrue="1">
      <formula>2</formula>
    </cfRule>
  </conditionalFormatting>
  <conditionalFormatting sqref="K39:K40 K47:K51 K11:K14 K53 K18 K28 K21:K26">
    <cfRule type="cellIs" priority="274" dxfId="31" operator="lessThan" stopIfTrue="1">
      <formula>3</formula>
    </cfRule>
  </conditionalFormatting>
  <conditionalFormatting sqref="L11:L14 L18">
    <cfRule type="cellIs" priority="247" dxfId="6" operator="notEqual" stopIfTrue="1">
      <formula>M11+N11+O11</formula>
    </cfRule>
  </conditionalFormatting>
  <conditionalFormatting sqref="L34:L35">
    <cfRule type="cellIs" priority="188" dxfId="6" operator="notEqual" stopIfTrue="1">
      <formula>M34+N34+O34</formula>
    </cfRule>
  </conditionalFormatting>
  <conditionalFormatting sqref="L35">
    <cfRule type="cellIs" priority="187" dxfId="6" operator="notEqual" stopIfTrue="1">
      <formula>M35+N35+O35</formula>
    </cfRule>
  </conditionalFormatting>
  <conditionalFormatting sqref="L39">
    <cfRule type="cellIs" priority="180" dxfId="6" operator="notEqual" stopIfTrue="1">
      <formula>M39+N39+O39</formula>
    </cfRule>
  </conditionalFormatting>
  <conditionalFormatting sqref="L40">
    <cfRule type="cellIs" priority="179" dxfId="6" operator="notEqual" stopIfTrue="1">
      <formula>M40+N40+O40</formula>
    </cfRule>
  </conditionalFormatting>
  <conditionalFormatting sqref="L47">
    <cfRule type="cellIs" priority="172" dxfId="6" operator="notEqual" stopIfTrue="1">
      <formula>M47+N47+O47</formula>
    </cfRule>
  </conditionalFormatting>
  <conditionalFormatting sqref="L48">
    <cfRule type="cellIs" priority="171" dxfId="6" operator="notEqual" stopIfTrue="1">
      <formula>M48+N48+O48</formula>
    </cfRule>
  </conditionalFormatting>
  <conditionalFormatting sqref="L49">
    <cfRule type="cellIs" priority="170" dxfId="6" operator="notEqual" stopIfTrue="1">
      <formula>M49+N49+O49</formula>
    </cfRule>
  </conditionalFormatting>
  <conditionalFormatting sqref="L50:L51">
    <cfRule type="cellIs" priority="169" dxfId="6" operator="notEqual" stopIfTrue="1">
      <formula>M50+N50+O50</formula>
    </cfRule>
  </conditionalFormatting>
  <conditionalFormatting sqref="L53">
    <cfRule type="cellIs" priority="168" dxfId="6" operator="notEqual" stopIfTrue="1">
      <formula>M53+N53+O53</formula>
    </cfRule>
  </conditionalFormatting>
  <conditionalFormatting sqref="L12">
    <cfRule type="cellIs" priority="143" dxfId="6" operator="notEqual" stopIfTrue="1">
      <formula>M12+N12+O12</formula>
    </cfRule>
  </conditionalFormatting>
  <conditionalFormatting sqref="L14">
    <cfRule type="cellIs" priority="141" dxfId="6" operator="notEqual" stopIfTrue="1">
      <formula>M14+N14+O14</formula>
    </cfRule>
  </conditionalFormatting>
  <conditionalFormatting sqref="K66">
    <cfRule type="cellIs" priority="39" dxfId="6" operator="lessThan" stopIfTrue="1">
      <formula>60</formula>
    </cfRule>
  </conditionalFormatting>
  <conditionalFormatting sqref="Q74:V74">
    <cfRule type="cellIs" priority="38" dxfId="6" operator="greaterThan" stopIfTrue="1">
      <formula>8</formula>
    </cfRule>
  </conditionalFormatting>
  <conditionalFormatting sqref="L50:L51">
    <cfRule type="cellIs" priority="22" dxfId="6" operator="notEqual" stopIfTrue="1">
      <formula>M50+N50+O50</formula>
    </cfRule>
  </conditionalFormatting>
  <conditionalFormatting sqref="K29">
    <cfRule type="cellIs" priority="21" dxfId="31" operator="lessThan" stopIfTrue="1">
      <formula>3</formula>
    </cfRule>
  </conditionalFormatting>
  <conditionalFormatting sqref="K30">
    <cfRule type="cellIs" priority="18" dxfId="31" operator="lessThan" stopIfTrue="1">
      <formula>3</formula>
    </cfRule>
  </conditionalFormatting>
  <conditionalFormatting sqref="K67">
    <cfRule type="cellIs" priority="15" dxfId="31" operator="lessThan" stopIfTrue="1">
      <formula>3</formula>
    </cfRule>
  </conditionalFormatting>
  <conditionalFormatting sqref="K19:K20">
    <cfRule type="cellIs" priority="10" dxfId="31" operator="lessThan" stopIfTrue="1">
      <formula>3</formula>
    </cfRule>
  </conditionalFormatting>
  <conditionalFormatting sqref="L19:L30">
    <cfRule type="cellIs" priority="9" dxfId="6" operator="notEqual" stopIfTrue="1">
      <formula>M19+N19+O19</formula>
    </cfRule>
  </conditionalFormatting>
  <conditionalFormatting sqref="K52">
    <cfRule type="cellIs" priority="12" dxfId="31" operator="lessThan" stopIfTrue="1">
      <formula>3</formula>
    </cfRule>
  </conditionalFormatting>
  <conditionalFormatting sqref="L52">
    <cfRule type="cellIs" priority="11" dxfId="6" operator="notEqual" stopIfTrue="1">
      <formula>M52+N52+O52</formula>
    </cfRule>
  </conditionalFormatting>
  <conditionalFormatting sqref="K27">
    <cfRule type="cellIs" priority="8" dxfId="31" operator="lessThan" stopIfTrue="1">
      <formula>3</formula>
    </cfRule>
  </conditionalFormatting>
  <conditionalFormatting sqref="K61">
    <cfRule type="cellIs" priority="2" dxfId="31" operator="lessThan" stopIfTrue="1">
      <formula>3</formula>
    </cfRule>
  </conditionalFormatting>
  <conditionalFormatting sqref="K57:K60 K63">
    <cfRule type="cellIs" priority="3" dxfId="31" operator="lessThan" stopIfTrue="1">
      <formula>3</formula>
    </cfRule>
  </conditionalFormatting>
  <conditionalFormatting sqref="K62">
    <cfRule type="cellIs" priority="1" dxfId="31" operator="lessThan" stopIfTrue="1">
      <formula>3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5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S30"/>
  <sheetViews>
    <sheetView zoomScale="55" zoomScaleNormal="55" zoomScalePageLayoutView="0" workbookViewId="0" topLeftCell="A1">
      <selection activeCell="N29" sqref="N29"/>
    </sheetView>
  </sheetViews>
  <sheetFormatPr defaultColWidth="8.875" defaultRowHeight="12.75"/>
  <cols>
    <col min="1" max="19" width="8.75390625" style="116" customWidth="1"/>
    <col min="20" max="16384" width="8.875" style="116" customWidth="1"/>
  </cols>
  <sheetData>
    <row r="2" spans="1:19" s="171" customFormat="1" ht="19.5" customHeight="1" thickBot="1">
      <c r="A2" s="340" t="s">
        <v>134</v>
      </c>
      <c r="B2" s="340"/>
      <c r="C2" s="340"/>
      <c r="D2" s="44"/>
      <c r="E2" s="45"/>
      <c r="F2" s="45"/>
      <c r="G2" s="45"/>
      <c r="H2" s="46"/>
      <c r="I2" s="47"/>
      <c r="J2" s="47"/>
      <c r="K2" s="48"/>
      <c r="L2" s="170"/>
      <c r="M2" s="340" t="s">
        <v>135</v>
      </c>
      <c r="N2" s="340"/>
      <c r="O2" s="47"/>
      <c r="P2" s="47"/>
      <c r="Q2" s="47"/>
      <c r="R2" s="47"/>
      <c r="S2" s="47"/>
    </row>
    <row r="3" spans="1:19" s="171" customFormat="1" ht="16.5" customHeight="1">
      <c r="A3" s="341" t="s">
        <v>47</v>
      </c>
      <c r="B3" s="343" t="s">
        <v>48</v>
      </c>
      <c r="C3" s="343"/>
      <c r="D3" s="343"/>
      <c r="E3" s="343"/>
      <c r="F3" s="343"/>
      <c r="G3" s="343"/>
      <c r="H3" s="345" t="s">
        <v>49</v>
      </c>
      <c r="I3" s="343" t="s">
        <v>50</v>
      </c>
      <c r="J3" s="343"/>
      <c r="K3" s="347"/>
      <c r="L3" s="170"/>
      <c r="M3" s="348" t="s">
        <v>51</v>
      </c>
      <c r="N3" s="349"/>
      <c r="O3" s="359"/>
      <c r="P3" s="359"/>
      <c r="Q3" s="359"/>
      <c r="R3" s="360"/>
      <c r="S3" s="354" t="s">
        <v>49</v>
      </c>
    </row>
    <row r="4" spans="1:19" s="171" customFormat="1" ht="16.5" customHeight="1">
      <c r="A4" s="342"/>
      <c r="B4" s="344"/>
      <c r="C4" s="344"/>
      <c r="D4" s="344"/>
      <c r="E4" s="344"/>
      <c r="F4" s="344"/>
      <c r="G4" s="344"/>
      <c r="H4" s="346"/>
      <c r="I4" s="344" t="s">
        <v>52</v>
      </c>
      <c r="J4" s="357" t="s">
        <v>53</v>
      </c>
      <c r="K4" s="358"/>
      <c r="L4" s="170"/>
      <c r="M4" s="350"/>
      <c r="N4" s="351"/>
      <c r="O4" s="361"/>
      <c r="P4" s="361"/>
      <c r="Q4" s="361"/>
      <c r="R4" s="362"/>
      <c r="S4" s="355"/>
    </row>
    <row r="5" spans="1:19" s="171" customFormat="1" ht="27" customHeight="1">
      <c r="A5" s="342"/>
      <c r="B5" s="344"/>
      <c r="C5" s="344"/>
      <c r="D5" s="344"/>
      <c r="E5" s="344"/>
      <c r="F5" s="344"/>
      <c r="G5" s="344"/>
      <c r="H5" s="346"/>
      <c r="I5" s="344"/>
      <c r="J5" s="357"/>
      <c r="K5" s="358"/>
      <c r="L5" s="170"/>
      <c r="M5" s="350"/>
      <c r="N5" s="351"/>
      <c r="O5" s="363"/>
      <c r="P5" s="363"/>
      <c r="Q5" s="363"/>
      <c r="R5" s="364"/>
      <c r="S5" s="356"/>
    </row>
    <row r="6" spans="1:19" s="171" customFormat="1" ht="39.75" customHeight="1">
      <c r="A6" s="112" t="str">
        <f>ЗМІСТ!A39</f>
        <v>ОК.20</v>
      </c>
      <c r="B6" s="387" t="str">
        <f>ЗМІСТ!B39</f>
        <v>Виробнича практика у фінансово-кредитних установах</v>
      </c>
      <c r="C6" s="387"/>
      <c r="D6" s="387"/>
      <c r="E6" s="387"/>
      <c r="F6" s="387"/>
      <c r="G6" s="387"/>
      <c r="H6" s="113">
        <f>ЗМІСТ!G39</f>
        <v>4</v>
      </c>
      <c r="I6" s="114">
        <f>ROUNDDOWN(SUM(ЗМІСТ!Q39:V39)/1.5,0)</f>
        <v>6</v>
      </c>
      <c r="J6" s="388"/>
      <c r="K6" s="389"/>
      <c r="L6" s="170"/>
      <c r="M6" s="365" t="s">
        <v>199</v>
      </c>
      <c r="N6" s="366"/>
      <c r="O6" s="367" t="s">
        <v>200</v>
      </c>
      <c r="P6" s="368"/>
      <c r="Q6" s="368"/>
      <c r="R6" s="366"/>
      <c r="S6" s="200">
        <v>6</v>
      </c>
    </row>
    <row r="7" spans="1:19" s="171" customFormat="1" ht="38.25" customHeight="1">
      <c r="A7" s="112" t="str">
        <f>ЗМІСТ!A40</f>
        <v>ОК.21</v>
      </c>
      <c r="B7" s="387" t="str">
        <f>ЗМІСТ!B40</f>
        <v>Виробнича практика з фінансів підприємств та оподаткування</v>
      </c>
      <c r="C7" s="387"/>
      <c r="D7" s="387"/>
      <c r="E7" s="387"/>
      <c r="F7" s="387"/>
      <c r="G7" s="387"/>
      <c r="H7" s="113">
        <f>ЗМІСТ!G40</f>
        <v>6</v>
      </c>
      <c r="I7" s="114">
        <f>ROUNDDOWN(SUM(ЗМІСТ!Q40:V40)/1.5,0)</f>
        <v>6</v>
      </c>
      <c r="J7" s="390"/>
      <c r="K7" s="391"/>
      <c r="L7" s="170"/>
      <c r="M7" s="196"/>
      <c r="N7" s="197"/>
      <c r="O7" s="198"/>
      <c r="P7" s="198"/>
      <c r="Q7" s="198"/>
      <c r="R7" s="199"/>
      <c r="S7" s="200"/>
    </row>
    <row r="10" spans="1:19" ht="19.5" customHeight="1" thickBot="1">
      <c r="A10" s="373" t="s">
        <v>54</v>
      </c>
      <c r="B10" s="373"/>
      <c r="C10" s="373"/>
      <c r="D10" s="373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24.75" customHeight="1">
      <c r="A11" s="374" t="s">
        <v>55</v>
      </c>
      <c r="B11" s="375"/>
      <c r="C11" s="375"/>
      <c r="D11" s="375"/>
      <c r="E11" s="375"/>
      <c r="F11" s="375"/>
      <c r="G11" s="375"/>
      <c r="H11" s="375"/>
      <c r="I11" s="49" t="s">
        <v>56</v>
      </c>
      <c r="J11" s="49" t="s">
        <v>57</v>
      </c>
      <c r="K11" s="49" t="s">
        <v>58</v>
      </c>
      <c r="L11" s="49" t="s">
        <v>59</v>
      </c>
      <c r="M11" s="49" t="s">
        <v>60</v>
      </c>
      <c r="N11" s="49" t="s">
        <v>61</v>
      </c>
      <c r="O11" s="376" t="s">
        <v>42</v>
      </c>
      <c r="P11" s="376"/>
      <c r="Q11" s="376"/>
      <c r="R11" s="376"/>
      <c r="S11" s="377"/>
    </row>
    <row r="12" spans="1:19" ht="24.75" customHeight="1">
      <c r="A12" s="369" t="s">
        <v>95</v>
      </c>
      <c r="B12" s="370"/>
      <c r="C12" s="370"/>
      <c r="D12" s="370"/>
      <c r="E12" s="370"/>
      <c r="F12" s="370"/>
      <c r="G12" s="370"/>
      <c r="H12" s="370"/>
      <c r="I12" s="50">
        <f>ЗМІСТ!Q6</f>
        <v>18</v>
      </c>
      <c r="J12" s="50">
        <f>ЗМІСТ!R6</f>
        <v>18</v>
      </c>
      <c r="K12" s="50">
        <f>ЗМІСТ!S6</f>
        <v>15</v>
      </c>
      <c r="L12" s="50">
        <f>ЗМІСТ!T6</f>
        <v>17</v>
      </c>
      <c r="M12" s="50">
        <f>ЗМІСТ!U6</f>
        <v>15</v>
      </c>
      <c r="N12" s="50">
        <f>ЗМІСТ!V6</f>
        <v>15</v>
      </c>
      <c r="O12" s="352">
        <f>SUM(I12:N12)</f>
        <v>98</v>
      </c>
      <c r="P12" s="352"/>
      <c r="Q12" s="352"/>
      <c r="R12" s="352"/>
      <c r="S12" s="353"/>
    </row>
    <row r="13" spans="1:19" ht="24.75" customHeight="1">
      <c r="A13" s="369" t="s">
        <v>136</v>
      </c>
      <c r="B13" s="370"/>
      <c r="C13" s="370"/>
      <c r="D13" s="370"/>
      <c r="E13" s="370"/>
      <c r="F13" s="370"/>
      <c r="G13" s="370"/>
      <c r="H13" s="370"/>
      <c r="I13" s="50">
        <f>I12-ROUNDDOWN(SUM(ЗМІСТ!Q39:Q40)/1.5,0)</f>
        <v>18</v>
      </c>
      <c r="J13" s="50">
        <f>J12-ROUNDDOWN(SUM(ЗМІСТ!R39:R40)/1.5,0)</f>
        <v>18</v>
      </c>
      <c r="K13" s="50">
        <f>K12-ROUNDDOWN(SUM(ЗМІСТ!S39:S40)/1.5,0)</f>
        <v>15</v>
      </c>
      <c r="L13" s="50">
        <f>L12-ROUNDDOWN(SUM(ЗМІСТ!T39:T40)/1.5,0)</f>
        <v>11</v>
      </c>
      <c r="M13" s="50">
        <f>M12-ROUNDDOWN(SUM(ЗМІСТ!U39:U40)/1.5,0)</f>
        <v>15</v>
      </c>
      <c r="N13" s="50">
        <f>N12-ROUNDDOWN(SUM(ЗМІСТ!V39:V40)/1.5,0)</f>
        <v>9</v>
      </c>
      <c r="O13" s="352">
        <f>SUM(I13:N13)</f>
        <v>86</v>
      </c>
      <c r="P13" s="352"/>
      <c r="Q13" s="352"/>
      <c r="R13" s="352"/>
      <c r="S13" s="353"/>
    </row>
    <row r="14" spans="1:19" ht="24.75" customHeight="1">
      <c r="A14" s="369" t="s">
        <v>62</v>
      </c>
      <c r="B14" s="370"/>
      <c r="C14" s="370"/>
      <c r="D14" s="370"/>
      <c r="E14" s="370"/>
      <c r="F14" s="370"/>
      <c r="G14" s="370"/>
      <c r="H14" s="370"/>
      <c r="I14" s="176">
        <f>10*(30-SUM(ЗМІСТ!Q39:Q40)-SUM(ЗМІСТ!Q34:Q35))</f>
        <v>300</v>
      </c>
      <c r="J14" s="176">
        <f>10*(30-SUM(ЗМІСТ!R39:R40)-SUM(ЗМІСТ!R34:R35))</f>
        <v>300</v>
      </c>
      <c r="K14" s="176">
        <f>10*(30-SUM(ЗМІСТ!S39:S40)-SUM(ЗМІСТ!S34:S35))</f>
        <v>300</v>
      </c>
      <c r="L14" s="176">
        <f>10*(30-SUM(ЗМІСТ!T39:T40)-SUM(ЗМІСТ!T34:T35))</f>
        <v>180</v>
      </c>
      <c r="M14" s="176">
        <f>10*(30-SUM(ЗМІСТ!U39:U40)-SUM(ЗМІСТ!U34:U35))</f>
        <v>270</v>
      </c>
      <c r="N14" s="176">
        <f>10*(30-SUM(ЗМІСТ!V39:V40)-SUM(ЗМІСТ!V34:V35))</f>
        <v>210</v>
      </c>
      <c r="O14" s="352">
        <f>SUM(I14:N14)</f>
        <v>1560</v>
      </c>
      <c r="P14" s="352"/>
      <c r="Q14" s="352"/>
      <c r="R14" s="352"/>
      <c r="S14" s="353"/>
    </row>
    <row r="15" spans="1:19" ht="24.75" customHeight="1">
      <c r="A15" s="369" t="s">
        <v>63</v>
      </c>
      <c r="B15" s="370"/>
      <c r="C15" s="370"/>
      <c r="D15" s="370"/>
      <c r="E15" s="370"/>
      <c r="F15" s="370"/>
      <c r="G15" s="370"/>
      <c r="H15" s="370"/>
      <c r="I15" s="51">
        <f aca="true" t="shared" si="0" ref="I15:N15">I14/I12</f>
        <v>16.666666666666668</v>
      </c>
      <c r="J15" s="51">
        <f t="shared" si="0"/>
        <v>16.666666666666668</v>
      </c>
      <c r="K15" s="51">
        <f t="shared" si="0"/>
        <v>20</v>
      </c>
      <c r="L15" s="51">
        <f t="shared" si="0"/>
        <v>10.588235294117647</v>
      </c>
      <c r="M15" s="51">
        <f t="shared" si="0"/>
        <v>18</v>
      </c>
      <c r="N15" s="51">
        <f t="shared" si="0"/>
        <v>14</v>
      </c>
      <c r="O15" s="371"/>
      <c r="P15" s="371"/>
      <c r="Q15" s="371"/>
      <c r="R15" s="371"/>
      <c r="S15" s="372"/>
    </row>
    <row r="16" spans="1:19" ht="24.75" customHeight="1">
      <c r="A16" s="393" t="s">
        <v>64</v>
      </c>
      <c r="B16" s="394"/>
      <c r="C16" s="394"/>
      <c r="D16" s="394"/>
      <c r="E16" s="394"/>
      <c r="F16" s="394"/>
      <c r="G16" s="394"/>
      <c r="H16" s="394"/>
      <c r="I16" s="51">
        <f>ЗМІСТ!Q68</f>
        <v>30</v>
      </c>
      <c r="J16" s="51">
        <f>ЗМІСТ!R68</f>
        <v>30</v>
      </c>
      <c r="K16" s="51">
        <f>ЗМІСТ!S68</f>
        <v>30</v>
      </c>
      <c r="L16" s="51">
        <f>ЗМІСТ!T68</f>
        <v>30</v>
      </c>
      <c r="M16" s="51">
        <f>ЗМІСТ!U68</f>
        <v>30</v>
      </c>
      <c r="N16" s="51">
        <f>ЗМІСТ!V68</f>
        <v>30</v>
      </c>
      <c r="O16" s="395">
        <f>SUM(I16:N16)</f>
        <v>180</v>
      </c>
      <c r="P16" s="395"/>
      <c r="Q16" s="395"/>
      <c r="R16" s="395"/>
      <c r="S16" s="396"/>
    </row>
    <row r="17" spans="1:19" ht="24.75" customHeight="1">
      <c r="A17" s="369" t="s">
        <v>65</v>
      </c>
      <c r="B17" s="370"/>
      <c r="C17" s="370"/>
      <c r="D17" s="370"/>
      <c r="E17" s="370"/>
      <c r="F17" s="370"/>
      <c r="G17" s="370"/>
      <c r="H17" s="370"/>
      <c r="I17" s="7">
        <f>ЗМІСТ!Q70</f>
        <v>1</v>
      </c>
      <c r="J17" s="7">
        <f>ЗМІСТ!R70</f>
        <v>1</v>
      </c>
      <c r="K17" s="7">
        <f>ЗМІСТ!S70</f>
        <v>2</v>
      </c>
      <c r="L17" s="7">
        <f>ЗМІСТ!T70</f>
        <v>2</v>
      </c>
      <c r="M17" s="7">
        <f>ЗМІСТ!U70</f>
        <v>2</v>
      </c>
      <c r="N17" s="7">
        <f>ЗМІСТ!V70</f>
        <v>2</v>
      </c>
      <c r="O17" s="371">
        <f>SUM(I17:N17)</f>
        <v>10</v>
      </c>
      <c r="P17" s="371"/>
      <c r="Q17" s="371"/>
      <c r="R17" s="371"/>
      <c r="S17" s="372"/>
    </row>
    <row r="18" spans="1:19" ht="24.75" customHeight="1">
      <c r="A18" s="369" t="s">
        <v>96</v>
      </c>
      <c r="B18" s="370"/>
      <c r="C18" s="370"/>
      <c r="D18" s="370"/>
      <c r="E18" s="370"/>
      <c r="F18" s="370"/>
      <c r="G18" s="370"/>
      <c r="H18" s="370"/>
      <c r="I18" s="7">
        <f>ЗМІСТ!Q71</f>
        <v>3</v>
      </c>
      <c r="J18" s="7">
        <f>ЗМІСТ!R71</f>
        <v>4</v>
      </c>
      <c r="K18" s="7">
        <f>ЗМІСТ!S71</f>
        <v>5</v>
      </c>
      <c r="L18" s="7">
        <f>ЗМІСТ!T71</f>
        <v>3</v>
      </c>
      <c r="M18" s="7">
        <f>ЗМІСТ!U71</f>
        <v>4</v>
      </c>
      <c r="N18" s="7">
        <f>ЗМІСТ!V71</f>
        <v>3</v>
      </c>
      <c r="O18" s="371">
        <f>SUM(I18:N18)</f>
        <v>22</v>
      </c>
      <c r="P18" s="371"/>
      <c r="Q18" s="371"/>
      <c r="R18" s="371"/>
      <c r="S18" s="372"/>
    </row>
    <row r="19" spans="1:19" ht="24.75" customHeight="1">
      <c r="A19" s="379" t="s">
        <v>66</v>
      </c>
      <c r="B19" s="380"/>
      <c r="C19" s="380"/>
      <c r="D19" s="380"/>
      <c r="E19" s="380"/>
      <c r="F19" s="380"/>
      <c r="G19" s="380"/>
      <c r="H19" s="381"/>
      <c r="I19" s="52">
        <f>ЗМІСТ!Q72</f>
        <v>0</v>
      </c>
      <c r="J19" s="52">
        <f>ЗМІСТ!R72</f>
        <v>0</v>
      </c>
      <c r="K19" s="52">
        <f>ЗМІСТ!S72</f>
        <v>0</v>
      </c>
      <c r="L19" s="52">
        <f>ЗМІСТ!T72</f>
        <v>1</v>
      </c>
      <c r="M19" s="52">
        <f>ЗМІСТ!U72</f>
        <v>1</v>
      </c>
      <c r="N19" s="52">
        <f>ЗМІСТ!V72</f>
        <v>0</v>
      </c>
      <c r="O19" s="371">
        <f>SUM(I19:N19)</f>
        <v>2</v>
      </c>
      <c r="P19" s="371"/>
      <c r="Q19" s="371"/>
      <c r="R19" s="371"/>
      <c r="S19" s="372"/>
    </row>
    <row r="20" spans="1:19" ht="24.75" customHeight="1" thickBot="1">
      <c r="A20" s="382" t="s">
        <v>101</v>
      </c>
      <c r="B20" s="383"/>
      <c r="C20" s="383"/>
      <c r="D20" s="383"/>
      <c r="E20" s="383"/>
      <c r="F20" s="383"/>
      <c r="G20" s="383"/>
      <c r="H20" s="383"/>
      <c r="I20" s="53">
        <f>ЗМІСТ!Q73</f>
        <v>0</v>
      </c>
      <c r="J20" s="53">
        <f>ЗМІСТ!R73</f>
        <v>0</v>
      </c>
      <c r="K20" s="53">
        <f>ЗМІСТ!S73</f>
        <v>0</v>
      </c>
      <c r="L20" s="53">
        <f>ЗМІСТ!T73</f>
        <v>1</v>
      </c>
      <c r="M20" s="53">
        <f>ЗМІСТ!U73</f>
        <v>0</v>
      </c>
      <c r="N20" s="53">
        <f>ЗМІСТ!V73</f>
        <v>1</v>
      </c>
      <c r="O20" s="384">
        <f>SUM(I20:N20)</f>
        <v>2</v>
      </c>
      <c r="P20" s="384"/>
      <c r="Q20" s="384"/>
      <c r="R20" s="384"/>
      <c r="S20" s="385"/>
    </row>
    <row r="21" ht="15" customHeight="1"/>
    <row r="22" ht="15" customHeight="1"/>
    <row r="23" spans="1:19" s="171" customFormat="1" ht="24.75" customHeight="1">
      <c r="A23" s="392" t="s">
        <v>97</v>
      </c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</row>
    <row r="24" spans="1:19" s="172" customFormat="1" ht="18.75">
      <c r="A24" s="54"/>
      <c r="B24" s="55"/>
      <c r="C24" s="56"/>
      <c r="D24" s="57"/>
      <c r="E24" s="58"/>
      <c r="F24" s="58"/>
      <c r="G24" s="58"/>
      <c r="H24" s="59"/>
      <c r="I24" s="60"/>
      <c r="J24" s="60"/>
      <c r="K24" s="58"/>
      <c r="L24" s="58"/>
      <c r="M24" s="58"/>
      <c r="N24" s="58"/>
      <c r="O24" s="60"/>
      <c r="P24" s="60"/>
      <c r="Q24" s="60"/>
      <c r="R24" s="60"/>
      <c r="S24" s="60"/>
    </row>
    <row r="25" spans="1:19" s="173" customFormat="1" ht="18.75">
      <c r="A25" s="61" t="s">
        <v>236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378" t="s">
        <v>67</v>
      </c>
      <c r="N25" s="378"/>
      <c r="O25" s="378"/>
      <c r="P25" s="378"/>
      <c r="Q25" s="378"/>
      <c r="R25" s="378"/>
      <c r="S25" s="378"/>
    </row>
    <row r="26" spans="1:19" s="173" customFormat="1" ht="24.75" customHeight="1">
      <c r="A26" s="63" t="s">
        <v>130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378" t="s">
        <v>105</v>
      </c>
      <c r="M26" s="386"/>
      <c r="N26" s="386"/>
      <c r="O26" s="386"/>
      <c r="P26" s="386"/>
      <c r="Q26" s="386"/>
      <c r="R26" s="386"/>
      <c r="S26" s="386"/>
    </row>
    <row r="27" spans="1:19" s="174" customFormat="1" ht="19.5" customHeight="1">
      <c r="A27" s="63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</row>
    <row r="28" spans="1:19" s="173" customFormat="1" ht="19.5" customHeight="1">
      <c r="A28" s="64" t="s">
        <v>98</v>
      </c>
      <c r="B28" s="64"/>
      <c r="C28" s="64"/>
      <c r="D28" s="64"/>
      <c r="E28" s="65"/>
      <c r="F28" s="66"/>
      <c r="G28" s="66"/>
      <c r="H28" s="67"/>
      <c r="I28" s="67"/>
      <c r="J28" s="67"/>
      <c r="K28" s="67"/>
      <c r="L28" s="67"/>
      <c r="M28" s="378" t="s">
        <v>99</v>
      </c>
      <c r="N28" s="378"/>
      <c r="O28" s="378"/>
      <c r="P28" s="378"/>
      <c r="Q28" s="378"/>
      <c r="R28" s="378"/>
      <c r="S28" s="378"/>
    </row>
    <row r="29" spans="1:19" s="175" customFormat="1" ht="24.75" customHeight="1">
      <c r="A29" s="62"/>
      <c r="B29" s="62"/>
      <c r="C29" s="68"/>
      <c r="D29" s="68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</row>
    <row r="30" spans="1:19" s="175" customFormat="1" ht="19.5" customHeight="1">
      <c r="A30" s="69" t="s">
        <v>139</v>
      </c>
      <c r="B30" s="69"/>
      <c r="C30" s="69"/>
      <c r="D30" s="69"/>
      <c r="E30" s="115"/>
      <c r="F30" s="66"/>
      <c r="G30" s="66"/>
      <c r="H30" s="67"/>
      <c r="I30" s="67"/>
      <c r="J30" s="67"/>
      <c r="K30" s="67"/>
      <c r="L30" s="69" t="s">
        <v>102</v>
      </c>
      <c r="M30" s="62"/>
      <c r="N30" s="69"/>
      <c r="O30" s="69"/>
      <c r="P30" s="69"/>
      <c r="Q30" s="70"/>
      <c r="R30" s="71"/>
      <c r="S30" s="69"/>
    </row>
  </sheetData>
  <sheetProtection deleteRows="0"/>
  <mergeCells count="42">
    <mergeCell ref="B6:G6"/>
    <mergeCell ref="J6:K6"/>
    <mergeCell ref="B7:G7"/>
    <mergeCell ref="J7:K7"/>
    <mergeCell ref="A23:S23"/>
    <mergeCell ref="M25:S25"/>
    <mergeCell ref="A15:H15"/>
    <mergeCell ref="O15:S15"/>
    <mergeCell ref="A16:H16"/>
    <mergeCell ref="O16:S16"/>
    <mergeCell ref="M28:S28"/>
    <mergeCell ref="A18:H18"/>
    <mergeCell ref="O18:S18"/>
    <mergeCell ref="A19:H19"/>
    <mergeCell ref="O19:S19"/>
    <mergeCell ref="A20:H20"/>
    <mergeCell ref="O20:S20"/>
    <mergeCell ref="L26:S26"/>
    <mergeCell ref="A17:H17"/>
    <mergeCell ref="O17:S17"/>
    <mergeCell ref="A10:D10"/>
    <mergeCell ref="A11:H11"/>
    <mergeCell ref="O11:S11"/>
    <mergeCell ref="A12:H12"/>
    <mergeCell ref="O12:S12"/>
    <mergeCell ref="A14:H14"/>
    <mergeCell ref="O14:S14"/>
    <mergeCell ref="A13:H13"/>
    <mergeCell ref="O13:S13"/>
    <mergeCell ref="S3:S5"/>
    <mergeCell ref="I4:I5"/>
    <mergeCell ref="J4:K5"/>
    <mergeCell ref="O3:R5"/>
    <mergeCell ref="M6:N6"/>
    <mergeCell ref="O6:R6"/>
    <mergeCell ref="A2:C2"/>
    <mergeCell ref="M2:N2"/>
    <mergeCell ref="A3:A5"/>
    <mergeCell ref="B3:G5"/>
    <mergeCell ref="H3:H5"/>
    <mergeCell ref="I3:K3"/>
    <mergeCell ref="M3:N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I4"/>
  <sheetViews>
    <sheetView zoomScalePageLayoutView="0" workbookViewId="0" topLeftCell="A1">
      <selection activeCell="E38" sqref="E38"/>
    </sheetView>
  </sheetViews>
  <sheetFormatPr defaultColWidth="8.875" defaultRowHeight="12.75"/>
  <cols>
    <col min="1" max="1" width="11.75390625" style="116" customWidth="1"/>
    <col min="2" max="16384" width="8.875" style="116" customWidth="1"/>
  </cols>
  <sheetData>
    <row r="2" spans="1:9" ht="15.75">
      <c r="A2" s="397" t="s">
        <v>137</v>
      </c>
      <c r="B2" s="397"/>
      <c r="C2" s="397"/>
      <c r="D2" s="397"/>
      <c r="E2" s="397"/>
      <c r="F2" s="397"/>
      <c r="G2" s="397"/>
      <c r="H2" s="397"/>
      <c r="I2" s="397"/>
    </row>
    <row r="3" spans="1:9" ht="15.75">
      <c r="A3" s="75" t="s">
        <v>49</v>
      </c>
      <c r="B3" s="76">
        <v>1</v>
      </c>
      <c r="C3" s="76">
        <v>2</v>
      </c>
      <c r="D3" s="76">
        <v>3</v>
      </c>
      <c r="E3" s="76">
        <v>4</v>
      </c>
      <c r="F3" s="76">
        <v>5</v>
      </c>
      <c r="G3" s="76">
        <v>6</v>
      </c>
      <c r="H3" s="76">
        <v>7</v>
      </c>
      <c r="I3" s="76">
        <v>8</v>
      </c>
    </row>
    <row r="4" spans="1:9" ht="15.75">
      <c r="A4" s="75" t="s">
        <v>100</v>
      </c>
      <c r="B4" s="76">
        <f>COUNTA(ЗМІСТ!Q11:Q14,ЗМІСТ!Q18:Q30,ЗМІСТ!Q34:Q35,ЗМІСТ!Q39:Q40,ЗМІСТ!Q47:Q53,ЗМІСТ!Q57:Q63)</f>
        <v>11</v>
      </c>
      <c r="C4" s="76">
        <f>COUNTA(ЗМІСТ!R11:R14,ЗМІСТ!R18:R30,ЗМІСТ!R34:R35,ЗМІСТ!R39:R40,ЗМІСТ!R47:R53,ЗМІСТ!R57:R63)</f>
        <v>8</v>
      </c>
      <c r="D4" s="76">
        <f>COUNTA(ЗМІСТ!S11:S14,ЗМІСТ!S18:S30,ЗМІСТ!S34:S35,ЗМІСТ!S39:S40,ЗМІСТ!S47:S53,ЗМІСТ!S57:S63)</f>
        <v>6</v>
      </c>
      <c r="E4" s="76">
        <f>COUNTA(ЗМІСТ!T11:T14,ЗМІСТ!T18:T30,ЗМІСТ!T34:T35,ЗМІСТ!T39:T40,ЗМІСТ!T47:T53,ЗМІСТ!T57:T63)</f>
        <v>7</v>
      </c>
      <c r="F4" s="76">
        <f>COUNTA(ЗМІСТ!U11:U14,ЗМІСТ!U18:U30,ЗМІСТ!U34:U35,ЗМІСТ!U39:U40,ЗМІСТ!U47:U53,ЗМІСТ!U57:U63)</f>
        <v>7</v>
      </c>
      <c r="G4" s="76">
        <f>COUNTA(ЗМІСТ!V11:V14,ЗМІСТ!V18:V30,ЗМІСТ!V34:V35,ЗМІСТ!V39:V40,ЗМІСТ!V47:V53,ЗМІСТ!V57:V63)</f>
        <v>5</v>
      </c>
      <c r="H4" s="76">
        <f>COUNTA(ЗМІСТ!#REF!,ЗМІСТ!#REF!,ЗМІСТ!#REF!,ЗМІСТ!#REF!,ЗМІСТ!#REF!,ЗМІСТ!#REF!)</f>
        <v>6</v>
      </c>
      <c r="I4" s="76">
        <f>COUNTA(ЗМІСТ!#REF!,ЗМІСТ!#REF!,ЗМІСТ!#REF!,ЗМІСТ!#REF!,ЗМІСТ!#REF!,ЗМІСТ!#REF!)</f>
        <v>6</v>
      </c>
    </row>
  </sheetData>
  <sheetProtection password="CF68" sheet="1" deleteRows="0"/>
  <mergeCells count="1">
    <mergeCell ref="A2:I2"/>
  </mergeCells>
  <conditionalFormatting sqref="B4:I4">
    <cfRule type="cellIs" priority="1" dxfId="32" operator="lessThanOrEqual" stopIfTrue="1">
      <formula>8</formula>
    </cfRule>
    <cfRule type="cellIs" priority="2" dxfId="31" operator="greaterThan" stopIfTrue="1">
      <formula>8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O38"/>
  <sheetViews>
    <sheetView zoomScalePageLayoutView="0" workbookViewId="0" topLeftCell="A7">
      <selection activeCell="B30" sqref="B30:B36"/>
    </sheetView>
  </sheetViews>
  <sheetFormatPr defaultColWidth="9.00390625" defaultRowHeight="12.75"/>
  <cols>
    <col min="2" max="2" width="36.75390625" style="192" customWidth="1"/>
    <col min="3" max="4" width="34.875" style="192" customWidth="1"/>
  </cols>
  <sheetData>
    <row r="3" spans="2:4" ht="12.75">
      <c r="B3" s="195" t="s">
        <v>167</v>
      </c>
      <c r="D3" s="195" t="s">
        <v>128</v>
      </c>
    </row>
    <row r="4" spans="2:15" ht="12.75">
      <c r="B4" s="191" t="s">
        <v>166</v>
      </c>
      <c r="C4" s="191"/>
      <c r="D4" s="191" t="s">
        <v>191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2:15" ht="12.75">
      <c r="B5" s="191" t="s">
        <v>175</v>
      </c>
      <c r="C5" s="191"/>
      <c r="D5" s="195" t="s">
        <v>129</v>
      </c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</row>
    <row r="6" spans="2:15" ht="12.75">
      <c r="B6" s="195" t="s">
        <v>168</v>
      </c>
      <c r="D6" s="194" t="s">
        <v>211</v>
      </c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</row>
    <row r="7" spans="2:15" ht="12.75" customHeight="1">
      <c r="B7" s="194" t="s">
        <v>189</v>
      </c>
      <c r="C7" s="194"/>
      <c r="D7" s="195" t="s">
        <v>131</v>
      </c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</row>
    <row r="8" spans="2:15" ht="12.75" customHeight="1">
      <c r="B8" s="188" t="s">
        <v>176</v>
      </c>
      <c r="C8" s="188"/>
      <c r="D8" s="191" t="s">
        <v>209</v>
      </c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</row>
    <row r="9" spans="2:15" ht="12.75" customHeight="1">
      <c r="B9" s="195" t="s">
        <v>169</v>
      </c>
      <c r="C9" s="188"/>
      <c r="D9" s="195" t="s">
        <v>132</v>
      </c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</row>
    <row r="10" spans="2:13" ht="24" customHeight="1">
      <c r="B10" s="188" t="s">
        <v>210</v>
      </c>
      <c r="C10" s="188"/>
      <c r="D10" s="191" t="s">
        <v>212</v>
      </c>
      <c r="E10" s="189"/>
      <c r="F10" s="189"/>
      <c r="G10" s="189"/>
      <c r="H10" s="189"/>
      <c r="I10" s="189"/>
      <c r="J10" s="189"/>
      <c r="K10" s="189"/>
      <c r="L10" s="189"/>
      <c r="M10" s="189"/>
    </row>
    <row r="11" spans="2:13" ht="13.5" customHeight="1">
      <c r="B11" s="188" t="s">
        <v>178</v>
      </c>
      <c r="C11" s="188"/>
      <c r="D11" s="195" t="s">
        <v>133</v>
      </c>
      <c r="E11" s="189"/>
      <c r="F11" s="189"/>
      <c r="G11" s="189"/>
      <c r="H11" s="189"/>
      <c r="I11" s="189"/>
      <c r="J11" s="189"/>
      <c r="K11" s="189"/>
      <c r="L11" s="189"/>
      <c r="M11" s="189"/>
    </row>
    <row r="12" spans="2:13" ht="14.25" customHeight="1">
      <c r="B12" s="195" t="s">
        <v>170</v>
      </c>
      <c r="C12" s="188"/>
      <c r="D12" s="191" t="s">
        <v>164</v>
      </c>
      <c r="E12" s="189"/>
      <c r="F12" s="189"/>
      <c r="G12" s="189"/>
      <c r="H12" s="189"/>
      <c r="I12" s="189"/>
      <c r="J12" s="189"/>
      <c r="K12" s="189"/>
      <c r="L12" s="189"/>
      <c r="M12" s="189"/>
    </row>
    <row r="13" spans="2:13" ht="12.75" customHeight="1">
      <c r="B13" s="193" t="s">
        <v>163</v>
      </c>
      <c r="C13" s="193"/>
      <c r="D13" s="195"/>
      <c r="E13" s="190"/>
      <c r="F13" s="190"/>
      <c r="G13" s="190"/>
      <c r="H13" s="190"/>
      <c r="I13" s="190"/>
      <c r="J13" s="190"/>
      <c r="K13" s="190"/>
      <c r="L13" s="190"/>
      <c r="M13" s="190"/>
    </row>
    <row r="14" spans="2:13" ht="12.75" customHeight="1">
      <c r="B14" s="188" t="s">
        <v>179</v>
      </c>
      <c r="C14" s="188"/>
      <c r="D14" s="191"/>
      <c r="E14" s="188"/>
      <c r="F14" s="188"/>
      <c r="G14" s="188"/>
      <c r="H14" s="188"/>
      <c r="I14" s="188"/>
      <c r="J14" s="188"/>
      <c r="K14" s="188"/>
      <c r="L14" s="188"/>
      <c r="M14" s="188"/>
    </row>
    <row r="15" spans="2:13" ht="12.75" customHeight="1">
      <c r="B15" s="195" t="s">
        <v>171</v>
      </c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</row>
    <row r="16" spans="2:13" ht="12.75" customHeight="1">
      <c r="B16" s="188" t="s">
        <v>180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</row>
    <row r="17" spans="2:13" ht="12.75" customHeight="1">
      <c r="B17" s="188" t="s">
        <v>181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</row>
    <row r="18" spans="2:13" ht="12.75" customHeight="1">
      <c r="B18" s="195" t="s">
        <v>172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</row>
    <row r="19" spans="2:13" ht="29.25" customHeight="1">
      <c r="B19" s="188" t="s">
        <v>182</v>
      </c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</row>
    <row r="20" spans="2:13" ht="24" customHeight="1">
      <c r="B20" s="188" t="s">
        <v>183</v>
      </c>
      <c r="C20" s="188"/>
      <c r="D20" s="188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2:13" ht="11.25" customHeight="1">
      <c r="B21" s="195"/>
      <c r="C21" s="188"/>
      <c r="D21" s="188"/>
      <c r="E21" s="189"/>
      <c r="F21" s="189"/>
      <c r="G21" s="189"/>
      <c r="H21" s="189"/>
      <c r="I21" s="189"/>
      <c r="J21" s="189"/>
      <c r="K21" s="189"/>
      <c r="L21" s="189"/>
      <c r="M21" s="189"/>
    </row>
    <row r="22" spans="2:13" ht="24" customHeight="1">
      <c r="B22" s="188"/>
      <c r="C22" s="188"/>
      <c r="D22" s="188"/>
      <c r="E22" s="189"/>
      <c r="F22" s="189"/>
      <c r="G22" s="189"/>
      <c r="H22" s="189"/>
      <c r="I22" s="189"/>
      <c r="J22" s="189"/>
      <c r="K22" s="189"/>
      <c r="L22" s="189"/>
      <c r="M22" s="189"/>
    </row>
    <row r="23" spans="2:13" ht="18" customHeight="1">
      <c r="B23" s="188"/>
      <c r="C23" s="188"/>
      <c r="D23" s="188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2:13" ht="12.75" customHeight="1">
      <c r="B24" s="195" t="s">
        <v>173</v>
      </c>
      <c r="C24" s="188"/>
      <c r="D24" s="188"/>
      <c r="E24" s="189"/>
      <c r="F24" s="189"/>
      <c r="G24" s="189"/>
      <c r="H24" s="189"/>
      <c r="I24" s="189"/>
      <c r="J24" s="189"/>
      <c r="K24" s="189"/>
      <c r="L24" s="189"/>
      <c r="M24" s="189"/>
    </row>
    <row r="25" spans="2:13" ht="12.75" customHeight="1">
      <c r="B25" s="188" t="s">
        <v>208</v>
      </c>
      <c r="C25" s="188"/>
      <c r="D25" s="188"/>
      <c r="E25" s="189"/>
      <c r="F25" s="189"/>
      <c r="G25" s="189"/>
      <c r="H25" s="189"/>
      <c r="I25" s="189"/>
      <c r="J25" s="189"/>
      <c r="K25" s="189"/>
      <c r="L25" s="189"/>
      <c r="M25" s="189"/>
    </row>
    <row r="26" spans="2:13" ht="12.75" customHeight="1"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</row>
    <row r="27" spans="2:13" ht="12.75" customHeight="1">
      <c r="B27" s="195" t="s">
        <v>174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</row>
    <row r="28" spans="2:13" ht="12.75" customHeight="1">
      <c r="B28" s="188" t="s">
        <v>184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</row>
    <row r="29" spans="2:13" ht="12.75" customHeight="1"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</row>
    <row r="30" spans="2:13" ht="12.75" customHeight="1">
      <c r="B30" s="195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</row>
    <row r="31" spans="2:13" ht="12.75" customHeight="1"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</row>
    <row r="32" spans="2:13" ht="12.75" customHeight="1"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</row>
    <row r="33" spans="2:13" ht="12.75" customHeight="1">
      <c r="B33" s="195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</row>
    <row r="34" spans="2:13" ht="12.75" customHeight="1"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</row>
    <row r="35" spans="2:13" ht="12.75" customHeight="1"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</row>
    <row r="36" spans="2:13" ht="12.75" customHeight="1">
      <c r="B36" s="195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</row>
    <row r="37" spans="2:13" ht="12.75" customHeight="1"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</row>
    <row r="38" spans="2:13" ht="25.5" customHeight="1"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user</cp:lastModifiedBy>
  <cp:lastPrinted>2021-09-15T11:38:42Z</cp:lastPrinted>
  <dcterms:created xsi:type="dcterms:W3CDTF">2003-11-28T18:06:16Z</dcterms:created>
  <dcterms:modified xsi:type="dcterms:W3CDTF">2023-09-09T09:21:32Z</dcterms:modified>
  <cp:category/>
  <cp:version/>
  <cp:contentType/>
  <cp:contentStatus/>
</cp:coreProperties>
</file>