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ГРАФІК" sheetId="1" r:id="rId4"/>
    <sheet state="visible" name="ЗМІСТ" sheetId="2" r:id="rId5"/>
    <sheet state="visible" name="3 частина" sheetId="3" r:id="rId6"/>
    <sheet state="visible" name="Перевірка" sheetId="4" r:id="rId7"/>
    <sheet state="visible" name="1 курс (2020-2021)" sheetId="5" r:id="rId8"/>
    <sheet state="visible" name="2 курс (2021-2022)" sheetId="6" r:id="rId9"/>
    <sheet state="visible" name="3 курс (2022-2023)" sheetId="7" r:id="rId10"/>
  </sheets>
  <externalReferences>
    <externalReference r:id="rId11"/>
  </externalReferences>
  <definedNames>
    <definedName name="с222">#REF!</definedName>
    <definedName name="А1">#REF!</definedName>
    <definedName localSheetId="1" name="Z_791DB74A_D72A_4A24_8E5B_5C9CCB5308F6_.wvu.PrintArea">'ЗМІСТ'!$A$1:$AB$91</definedName>
    <definedName localSheetId="6" name="с22">#REF!</definedName>
    <definedName name="графік1">#REF!</definedName>
    <definedName name="с22">#REF!</definedName>
    <definedName localSheetId="1" name="с222">#REF!</definedName>
    <definedName name="А">#REF!</definedName>
    <definedName localSheetId="1" name="с22">#REF!</definedName>
    <definedName localSheetId="6" name="с222">#REF!</definedName>
    <definedName name="Графік_бак">#REF!</definedName>
  </definedNames>
  <calcPr/>
  <extLst>
    <ext uri="GoogleSheetsCustomDataVersion2">
      <go:sheetsCustomData xmlns:go="http://customooxmlschemas.google.com/" r:id="rId12" roundtripDataChecksum="kHfaYwUGXeWbKDcgsh5a8gDvN3tqVXW/JKvQ1mT0eWE="/>
    </ext>
  </extLst>
</workbook>
</file>

<file path=xl/sharedStrings.xml><?xml version="1.0" encoding="utf-8"?>
<sst xmlns="http://schemas.openxmlformats.org/spreadsheetml/2006/main" count="500" uniqueCount="288">
  <si>
    <t>МІНІСТЕРСТВО ОСВІТИ І НАУКИ УКРАЇНИ</t>
  </si>
  <si>
    <t>МИКОЛАЇВСЬКИЙ НАЦІОНАЛЬНИЙ УНІВЕРСИТЕТ ІМЕНІ В. О. СУХОМЛИНСЬКОГО</t>
  </si>
  <si>
    <t>НАВЧАЛЬНИЙ ПЛАН</t>
  </si>
  <si>
    <t>підготовки здобувачів вищої освіти</t>
  </si>
  <si>
    <t>Галузь знань</t>
  </si>
  <si>
    <t>01 Освіта / Педагогіка</t>
  </si>
  <si>
    <t>Освітній рівень:</t>
  </si>
  <si>
    <t>перший (бакалаврський)</t>
  </si>
  <si>
    <t>Спеціальність</t>
  </si>
  <si>
    <t>014 Середня освіта</t>
  </si>
  <si>
    <t xml:space="preserve">Попередня освіта: </t>
  </si>
  <si>
    <t>повна загальна середня</t>
  </si>
  <si>
    <t>Предметна спеціальність 
(спеціалізація)</t>
  </si>
  <si>
    <t>014.08 Середня освіта (Фізика)</t>
  </si>
  <si>
    <t>Форма навчання</t>
  </si>
  <si>
    <t>денна</t>
  </si>
  <si>
    <t>Освітня програма</t>
  </si>
  <si>
    <t>Середня освіта:  фізика, математика</t>
  </si>
  <si>
    <t>Термін навчання</t>
  </si>
  <si>
    <t>3 р. 10 міс.</t>
  </si>
  <si>
    <t>Освітня кваліфікація</t>
  </si>
  <si>
    <t>бакалавр освіти</t>
  </si>
  <si>
    <t>Рік вступу</t>
  </si>
  <si>
    <t>Професійна кваліфікація</t>
  </si>
  <si>
    <t>вчитель фізики, вчитель математики</t>
  </si>
  <si>
    <t>Роки навчання</t>
  </si>
  <si>
    <t>2020-2021</t>
  </si>
  <si>
    <t>2021-2022</t>
  </si>
  <si>
    <t>2022-2023</t>
  </si>
  <si>
    <t>2023-2024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</si>
  <si>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</si>
  <si>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</si>
  <si>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</si>
  <si>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</si>
  <si>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</si>
  <si>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</si>
  <si>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</si>
  <si>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</si>
  <si>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</si>
  <si>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</si>
  <si>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</si>
  <si>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</si>
  <si>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</si>
  <si>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</si>
  <si>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</si>
  <si>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</si>
  <si>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</si>
  <si>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</si>
  <si>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</si>
  <si>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</si>
  <si>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</si>
  <si>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Канікули</t>
  </si>
  <si>
    <t>Всього</t>
  </si>
  <si>
    <t>І</t>
  </si>
  <si>
    <t>С</t>
  </si>
  <si>
    <t>К</t>
  </si>
  <si>
    <t>ІІ</t>
  </si>
  <si>
    <t>Н</t>
  </si>
  <si>
    <t>ІІІ</t>
  </si>
  <si>
    <t>ІV</t>
  </si>
  <si>
    <t>П</t>
  </si>
  <si>
    <t>А</t>
  </si>
  <si>
    <t>∑</t>
  </si>
  <si>
    <t>Примітка:</t>
  </si>
  <si>
    <t>Теоретичне навчання</t>
  </si>
  <si>
    <t>Екзаменаційні сесії</t>
  </si>
  <si>
    <t>Навчальні практики</t>
  </si>
  <si>
    <t>Виробничі практики</t>
  </si>
  <si>
    <t>Підсумкові атестації</t>
  </si>
  <si>
    <t>Д</t>
  </si>
  <si>
    <t>Дипломні (кваліфік.) роботи</t>
  </si>
  <si>
    <t>ІІІ. План теоретичних занять</t>
  </si>
  <si>
    <t>Шифр</t>
  </si>
  <si>
    <t>ОСВІТНІ КОМПОНЕНТИ</t>
  </si>
  <si>
    <t>Семестровий контроль</t>
  </si>
  <si>
    <t>Годин вивчення</t>
  </si>
  <si>
    <t>Розподіл по курсах і семестрах</t>
  </si>
  <si>
    <t>Загальний обсяг годин</t>
  </si>
  <si>
    <t>У кредитах ECTS</t>
  </si>
  <si>
    <t>Аудиторні заняття</t>
  </si>
  <si>
    <t>з них</t>
  </si>
  <si>
    <t>Самостійна робота студентів</t>
  </si>
  <si>
    <t>1 курс</t>
  </si>
  <si>
    <t>2 курс</t>
  </si>
  <si>
    <t>3 курс</t>
  </si>
  <si>
    <t>4 курс</t>
  </si>
  <si>
    <t>Екзамени</t>
  </si>
  <si>
    <t>Заліки</t>
  </si>
  <si>
    <t>Курсові роботи</t>
  </si>
  <si>
    <t>Лекції</t>
  </si>
  <si>
    <t>Практичні, семінарські</t>
  </si>
  <si>
    <t>Лабораторні заняття</t>
  </si>
  <si>
    <t>кількість навчальних тижнів у семестрі</t>
  </si>
  <si>
    <t>кредитів на семестр</t>
  </si>
  <si>
    <t>I. ОБОВЯЗКОВА ЧАСТИНА</t>
  </si>
  <si>
    <t>1.1. НАВЧАЛЬНІ ДИСЦИПЛІНИ ЗАГАЛЬНОЇ ПІДГОТОВКИ</t>
  </si>
  <si>
    <t>ОК 01</t>
  </si>
  <si>
    <t>Українська мова за професійним спрямуванням</t>
  </si>
  <si>
    <t>ОК 02</t>
  </si>
  <si>
    <t>Університетські студії</t>
  </si>
  <si>
    <t>ОК 03</t>
  </si>
  <si>
    <t>Історія та культура України</t>
  </si>
  <si>
    <t>ОК 04</t>
  </si>
  <si>
    <t>Економіко-математичні методи і моделі</t>
  </si>
  <si>
    <t>ОК 05</t>
  </si>
  <si>
    <t>Філософія</t>
  </si>
  <si>
    <t>ОК 06</t>
  </si>
  <si>
    <t>Оздоровчі технології</t>
  </si>
  <si>
    <t>ОК 07</t>
  </si>
  <si>
    <t>Іноземна мова / Українська мова як іноземна</t>
  </si>
  <si>
    <t>ОК 08</t>
  </si>
  <si>
    <t>Трудове право і підприємницька діяльність</t>
  </si>
  <si>
    <t>ОК 09</t>
  </si>
  <si>
    <t>Іноземна мова за професійним спрямуванням</t>
  </si>
  <si>
    <t>Всього за цикл 1.1.</t>
  </si>
  <si>
    <t>1.2. НАВЧАЛЬНІ ДИСЦИПЛІНИ СПЕЦІАЛЬНОЇ (ФАХОВОЇ) ПІДГОТОВКИ</t>
  </si>
  <si>
    <t>ОК 10</t>
  </si>
  <si>
    <t>Психологія (загальна та вікова)</t>
  </si>
  <si>
    <t>ОК 11</t>
  </si>
  <si>
    <t>Дискретна математика</t>
  </si>
  <si>
    <t>ОК 12</t>
  </si>
  <si>
    <t>Вища математика</t>
  </si>
  <si>
    <t>ОК 13</t>
  </si>
  <si>
    <t>Педагогіка (загальна та історія педагогіки)</t>
  </si>
  <si>
    <t>ОК 14</t>
  </si>
  <si>
    <t>Алгебра та геометрія</t>
  </si>
  <si>
    <t>ОК 15</t>
  </si>
  <si>
    <t>Математичний аналіз</t>
  </si>
  <si>
    <t>ОК 16</t>
  </si>
  <si>
    <t>Теорія ймовірностей та математична статистика</t>
  </si>
  <si>
    <t>ОК 17</t>
  </si>
  <si>
    <t>Педагогічна творчість</t>
  </si>
  <si>
    <t>ОК 18</t>
  </si>
  <si>
    <t>Вікова фізіологія та шкільна гігієна</t>
  </si>
  <si>
    <t>ОК 19</t>
  </si>
  <si>
    <t>Освітній менеджмент</t>
  </si>
  <si>
    <t>ОК 20</t>
  </si>
  <si>
    <t>Математика агншійською / Mathematics in English</t>
  </si>
  <si>
    <t>ОК 21</t>
  </si>
  <si>
    <t>Фізика англійською / Physics in English</t>
  </si>
  <si>
    <t>ОК 22</t>
  </si>
  <si>
    <t>Загальна фізика (механіка)</t>
  </si>
  <si>
    <t>ОК 23</t>
  </si>
  <si>
    <t>Загальна фізика (молекулярна фізика)</t>
  </si>
  <si>
    <t>ОК 24</t>
  </si>
  <si>
    <t>Загальна фізика (електрика, магнетизм)</t>
  </si>
  <si>
    <t>ОК 25</t>
  </si>
  <si>
    <t>Загальна фізика (оптика)</t>
  </si>
  <si>
    <t>ОК 26</t>
  </si>
  <si>
    <t>Загальна фізика (атомна і ядерна фізика)</t>
  </si>
  <si>
    <t>ОК 27</t>
  </si>
  <si>
    <t>Інноваційні методики навчання</t>
  </si>
  <si>
    <t>ОК 28</t>
  </si>
  <si>
    <t>Методика навчання фізики</t>
  </si>
  <si>
    <t>ОК 29</t>
  </si>
  <si>
    <t>Методика навчання математики</t>
  </si>
  <si>
    <t>Всього за цикл 1.2.</t>
  </si>
  <si>
    <t>1.3.  КУРСОВІ РОБОТИ</t>
  </si>
  <si>
    <t>ОК 30</t>
  </si>
  <si>
    <t>Курсова робота з фізики або математики</t>
  </si>
  <si>
    <t>ОК 31</t>
  </si>
  <si>
    <t>Курсова робота з методики навчання</t>
  </si>
  <si>
    <t>Всього за цикл 1.3.</t>
  </si>
  <si>
    <t>1.4. ПРАКТИЧНА ПІДГОТОВКА</t>
  </si>
  <si>
    <t>ОК 32</t>
  </si>
  <si>
    <t>Навчальна практика 1 (обчислювальна)</t>
  </si>
  <si>
    <t>ОК 33</t>
  </si>
  <si>
    <t>Навчальна практика 2 (обчислювальна)</t>
  </si>
  <si>
    <t>ОК 34</t>
  </si>
  <si>
    <t>Навчальна практика 3</t>
  </si>
  <si>
    <t>ОК 35</t>
  </si>
  <si>
    <t>Навчальна практика 4</t>
  </si>
  <si>
    <t>ОК 36</t>
  </si>
  <si>
    <t>Навчальна практика 5 (астрономічна)</t>
  </si>
  <si>
    <t>ОК 37</t>
  </si>
  <si>
    <t>Виробнича практика</t>
  </si>
  <si>
    <t>Всього за цикл 1.4.</t>
  </si>
  <si>
    <t>1.5. ПІДСУМКОВА АТЕСТАЦІЯ</t>
  </si>
  <si>
    <t>ОК 38</t>
  </si>
  <si>
    <t>Комплексний кваліфікаційний іспит</t>
  </si>
  <si>
    <t>Всього за цикл 1.5.</t>
  </si>
  <si>
    <t>ВСЬОГО ЗА ЧАСТИНОЮ 1</t>
  </si>
  <si>
    <t>2. ВИБІРКОВА ЧАСТИНА</t>
  </si>
  <si>
    <t>2.1. НАВЧАЛЬНІ ДИСЦИПЛІНИ ЗАГАЛЬНОЇ ПІДГОТОВКИ</t>
  </si>
  <si>
    <t>ВБ 1.1</t>
  </si>
  <si>
    <t>Вибіркова дисципліна 1.1.</t>
  </si>
  <si>
    <t>ВБ 1.2</t>
  </si>
  <si>
    <t>Вибіркова дисципліна 1.2.</t>
  </si>
  <si>
    <t>ВБ 1.3</t>
  </si>
  <si>
    <t>Вибіркова дисципліна 1.3.</t>
  </si>
  <si>
    <t>ВБ 1.4</t>
  </si>
  <si>
    <t>Вибіркова дисципліна 1.4.</t>
  </si>
  <si>
    <t>ВБ 1.5</t>
  </si>
  <si>
    <t>Вибіркова дисципліна 1.5.</t>
  </si>
  <si>
    <t>ВБ 1.6</t>
  </si>
  <si>
    <t>Вибіркова дисципліна 1.6.</t>
  </si>
  <si>
    <t>Всього за цикл 2.1.</t>
  </si>
  <si>
    <t>2.2. НАВЧАЛЬНІ ДИСЦИПЛІНИ СПЕЦІАЛЬНОЇ (ФАХОВОЇ) ПІДГОТОВКИ</t>
  </si>
  <si>
    <t>ВБ 2.1</t>
  </si>
  <si>
    <t>Вибіркова дисципліна 2.1.</t>
  </si>
  <si>
    <t>ВБ 2.2</t>
  </si>
  <si>
    <t>Вибіркова дисципліна 2.2.</t>
  </si>
  <si>
    <t>ВБ 2.3</t>
  </si>
  <si>
    <t>Вибіркова дисципліна 2.3.</t>
  </si>
  <si>
    <t>ВБ 2.4</t>
  </si>
  <si>
    <t>Вибіркова дисципліна 2.4. (іноземною мовою)</t>
  </si>
  <si>
    <t>ВБ 2.5</t>
  </si>
  <si>
    <t>Вибіркова дисципліна 2.5.</t>
  </si>
  <si>
    <t>ВБ 2.6</t>
  </si>
  <si>
    <t>Вибіркова дисципліна 2.6. (іноземною мовою)</t>
  </si>
  <si>
    <t>Всього за цикл 2.2.</t>
  </si>
  <si>
    <t>ВСЬОГО ЗА ЧАСТИНОЮ 2</t>
  </si>
  <si>
    <t>ВСЬОГО ЗА ОСВІТНЬОЮ ПРОГРАМОЮ</t>
  </si>
  <si>
    <t>Кількість</t>
  </si>
  <si>
    <t>Екзаменів</t>
  </si>
  <si>
    <t>Заліків</t>
  </si>
  <si>
    <t>Курсових робіт</t>
  </si>
  <si>
    <t>Практик</t>
  </si>
  <si>
    <t>РАЗОМ</t>
  </si>
  <si>
    <t>ІV. Практична підготовка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</si>
  <si>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</si>
  <si>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</si>
  <si>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</si>
  <si>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</si>
  <si>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</si>
  <si>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</si>
  <si>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</si>
  <si>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</si>
  <si>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</si>
  <si>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</si>
  <si>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</si>
  <si>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</si>
  <si>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</si>
  <si>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</si>
  <si>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</si>
  <si>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</si>
  <si>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Разом</t>
  </si>
  <si>
    <t>Кількість тижнів у семестрі</t>
  </si>
  <si>
    <t>Кількість тижнів аудиторних занять у семестрі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</si>
  <si>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</si>
  <si>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</si>
  <si>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</si>
  <si>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</si>
  <si>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заліків</t>
  </si>
  <si>
    <t>Кількість курсових робіт</t>
  </si>
  <si>
    <t>Кількість практик</t>
  </si>
  <si>
    <t>Навчальний план складено у відповідності до __________________________________________________________  (назва стандарту, за наявності)</t>
  </si>
  <si>
    <t>Затверджено на засіданні вченої ради механіко-математичного факультету</t>
  </si>
  <si>
    <t>"Погоджено"</t>
  </si>
  <si>
    <t>Протокол № ____ від "____" ___________ 20___ року</t>
  </si>
  <si>
    <t>навчально-методичною радою МНУ ім. В.О.Сухомлинського</t>
  </si>
  <si>
    <t xml:space="preserve">Декан факультету  </t>
  </si>
  <si>
    <t>Олена ГУРІНА</t>
  </si>
  <si>
    <t>"____" _______________ 20___ р. ______________________</t>
  </si>
  <si>
    <t>Керівник проєктної групи</t>
  </si>
  <si>
    <t>Ірина МАНЬКУСЬ</t>
  </si>
  <si>
    <t>Проректор 
із науково-педагогічної роботи  ___________________</t>
  </si>
  <si>
    <t>Олена КУЗНЕЦОВА</t>
  </si>
  <si>
    <t>Перевірка на кількість освітніх компонентів в семестрі</t>
  </si>
  <si>
    <t>Дисциплін</t>
  </si>
  <si>
    <t>1 курс (2020-2021 н.р.)</t>
  </si>
  <si>
    <t>№ з/п</t>
  </si>
  <si>
    <t>Освітні компоненти</t>
  </si>
  <si>
    <t xml:space="preserve">1 семестр          </t>
  </si>
  <si>
    <t>навчальних тижнів</t>
  </si>
  <si>
    <t xml:space="preserve">2 семестр          </t>
  </si>
  <si>
    <t>Кафедра</t>
  </si>
  <si>
    <t>з них аудиторних</t>
  </si>
  <si>
    <t>Самостійна робота</t>
  </si>
  <si>
    <t>Годин на тиждень</t>
  </si>
  <si>
    <t>Курсові роботи, проекти</t>
  </si>
  <si>
    <t>Кількість контрольних робіт</t>
  </si>
  <si>
    <t>форми контролю</t>
  </si>
  <si>
    <t>у тому числі</t>
  </si>
  <si>
    <t>екзамен</t>
  </si>
  <si>
    <t>залік</t>
  </si>
  <si>
    <t>лекції</t>
  </si>
  <si>
    <t>практичні</t>
  </si>
  <si>
    <t>лабораторні</t>
  </si>
  <si>
    <t>2 курс (2021-2022 н.р.)</t>
  </si>
  <si>
    <t xml:space="preserve">3 семестр          </t>
  </si>
  <si>
    <t xml:space="preserve">4 семестр          </t>
  </si>
  <si>
    <t>3 курс (2022-2023 н.р.)</t>
  </si>
  <si>
    <t xml:space="preserve">5 семестр          </t>
  </si>
  <si>
    <t xml:space="preserve">6 семестр          </t>
  </si>
  <si>
    <t>Вибіркова дисципліна 2.1. Алгебра і теорія чисел</t>
  </si>
  <si>
    <t>Вибіркова дисципліна 2.2. Астрономія</t>
  </si>
  <si>
    <t>Вибіркова дисципліна 2.3. Інноваційні методики навчання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</si>
</sst>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_р_."/>
    <numFmt numFmtId="165" formatCode="0.0"/>
  </numFmts>
  <fonts count="25">
    <font>
      <sz val="10.0"/>
      <color rgb="FF000000"/>
      <name val="Arimo"/>
      <scheme val="minor"/>
    </font>
    <font>
      <sz val="10.0"/>
      <color theme="1"/>
      <name val="Arimo"/>
    </font>
    <font>
      <b/>
      <sz val="22.0"/>
      <color theme="1"/>
      <name val="Times New Roman"/>
    </font>
    <font>
      <b/>
      <sz val="36.0"/>
      <color theme="1"/>
      <name val="Times New Roman"/>
    </font>
    <font>
      <b/>
      <sz val="20.0"/>
      <color theme="1"/>
      <name val="Times New Roman"/>
    </font>
    <font>
      <b/>
      <sz val="12.0"/>
      <color theme="1"/>
      <name val="Times New Roman"/>
    </font>
    <font>
      <b/>
      <sz val="14.0"/>
      <color theme="1"/>
      <name val="Times New Roman"/>
    </font>
    <font>
      <b/>
      <sz val="16.0"/>
      <color theme="1"/>
      <name val="Times New Roman"/>
    </font>
    <font/>
    <font>
      <b/>
      <sz val="11.0"/>
      <color theme="1"/>
      <name val="Times New Roman"/>
    </font>
    <font>
      <b/>
      <sz val="10.0"/>
      <color theme="1"/>
      <name val="Times New Roman"/>
    </font>
    <font>
      <sz val="12.0"/>
      <color theme="1"/>
      <name val="Times New Roman"/>
    </font>
    <font>
      <sz val="8.0"/>
      <color theme="1"/>
      <name val="Times New Roman"/>
    </font>
    <font>
      <b/>
      <sz val="8.0"/>
      <color theme="1"/>
      <name val="Times New Roman"/>
    </font>
    <font>
      <b/>
      <sz val="12.0"/>
      <color theme="1"/>
      <name val="Calibri"/>
    </font>
    <font>
      <sz val="14.0"/>
      <color theme="1"/>
      <name val="Times New Roman"/>
    </font>
    <font>
      <sz val="16.0"/>
      <color theme="1"/>
      <name val="Times New Roman"/>
    </font>
    <font>
      <sz val="10.0"/>
      <color theme="1"/>
      <name val="Times New Roman"/>
    </font>
    <font>
      <sz val="11.0"/>
      <color theme="1"/>
      <name val="Arimo"/>
    </font>
    <font>
      <b/>
      <sz val="11.0"/>
      <color theme="1"/>
      <name val="Arimo"/>
    </font>
    <font>
      <b/>
      <sz val="14.0"/>
      <color theme="1"/>
      <name val="Arimo"/>
    </font>
    <font>
      <sz val="14.0"/>
      <color theme="1"/>
      <name val="Arimo"/>
    </font>
    <font>
      <b/>
      <sz val="13.0"/>
      <color theme="1"/>
      <name val="Times New Roman"/>
    </font>
    <font>
      <sz val="11.0"/>
      <color theme="1"/>
      <name val="Times New Roman"/>
    </font>
    <font>
      <b/>
      <sz val="18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</fills>
  <borders count="106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</border>
    <border>
      <left style="medium">
        <color rgb="FF000000"/>
      </left>
      <right style="double">
        <color rgb="FF000000"/>
      </right>
      <top style="thick">
        <color rgb="FF000000"/>
      </top>
    </border>
    <border>
      <left style="double">
        <color rgb="FF000000"/>
      </left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right/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 style="medium">
        <color rgb="FF000000"/>
      </bottom>
    </border>
    <border>
      <left/>
      <right style="double">
        <color rgb="FF000000"/>
      </right>
      <top style="thick">
        <color rgb="FF000000"/>
      </top>
      <bottom style="medium">
        <color rgb="FF000000"/>
      </bottom>
    </border>
    <border>
      <left style="double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medium">
        <color rgb="FF000000"/>
      </right>
    </border>
    <border>
      <left style="medium">
        <color rgb="FF000000"/>
      </left>
      <right style="double">
        <color rgb="FF000000"/>
      </right>
    </border>
    <border>
      <left style="double">
        <color rgb="FF000000"/>
      </left>
      <right style="medium">
        <color rgb="FF000000"/>
      </right>
      <top style="medium">
        <color rgb="FF000000"/>
      </top>
    </border>
    <border>
      <right style="double">
        <color rgb="FF000000"/>
      </right>
      <top style="medium">
        <color rgb="FF000000"/>
      </top>
      <bottom style="medium">
        <color rgb="FF000000"/>
      </bottom>
    </border>
    <border>
      <left style="double">
        <color rgb="FF000000"/>
      </left>
      <right style="thick">
        <color rgb="FF000000"/>
      </right>
    </border>
    <border>
      <left style="double">
        <color rgb="FF000000"/>
      </left>
      <right style="medium">
        <color rgb="FF000000"/>
      </right>
    </border>
    <border>
      <left style="medium">
        <color rgb="FF000000"/>
      </left>
      <right style="double">
        <color rgb="FF000000"/>
      </right>
      <top style="medium">
        <color rgb="FF000000"/>
      </top>
    </border>
    <border>
      <left style="thick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double">
        <color rgb="FF000000"/>
      </right>
      <bottom style="medium">
        <color rgb="FF000000"/>
      </bottom>
    </border>
    <border>
      <left style="double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double">
        <color rgb="FF000000"/>
      </left>
      <right style="thick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right style="thick">
        <color rgb="FF000000"/>
      </right>
      <bottom style="medium">
        <color rgb="FF000000"/>
      </bottom>
    </border>
    <border>
      <left style="thick">
        <color rgb="FF000000"/>
      </left>
      <top style="medium">
        <color rgb="FF000000"/>
      </top>
      <bottom style="thick">
        <color rgb="FF000000"/>
      </bottom>
    </border>
    <border>
      <right style="double">
        <color rgb="FF000000"/>
      </right>
      <top style="medium">
        <color rgb="FF000000"/>
      </top>
      <bottom style="thick">
        <color rgb="FF000000"/>
      </bottom>
    </border>
    <border>
      <right style="medium">
        <color rgb="FF000000"/>
      </right>
      <bottom style="thick">
        <color rgb="FF000000"/>
      </bottom>
    </border>
    <border>
      <right style="double">
        <color rgb="FF000000"/>
      </right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3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shrinkToFit="0" vertical="center" wrapText="0"/>
    </xf>
    <xf borderId="0" fillId="0" fontId="5" numFmtId="0" xfId="0" applyAlignment="1" applyFont="1">
      <alignment shrinkToFit="0" vertical="top" wrapText="0"/>
    </xf>
    <xf borderId="0" fillId="0" fontId="6" numFmtId="0" xfId="0" applyAlignment="1" applyFont="1">
      <alignment horizontal="left" shrinkToFit="0" vertical="bottom" wrapText="0"/>
    </xf>
    <xf borderId="1" fillId="0" fontId="7" numFmtId="0" xfId="0" applyAlignment="1" applyBorder="1" applyFont="1">
      <alignment horizontal="left" shrinkToFit="0" vertical="bottom" wrapText="0"/>
    </xf>
    <xf borderId="1" fillId="0" fontId="8" numFmtId="0" xfId="0" applyBorder="1" applyFont="1"/>
    <xf borderId="2" fillId="0" fontId="7" numFmtId="0" xfId="0" applyAlignment="1" applyBorder="1" applyFont="1">
      <alignment horizontal="left" shrinkToFit="0" vertical="bottom" wrapText="0"/>
    </xf>
    <xf borderId="2" fillId="0" fontId="8" numFmtId="0" xfId="0" applyBorder="1" applyFont="1"/>
    <xf borderId="0" fillId="0" fontId="6" numFmtId="0" xfId="0" applyAlignment="1" applyFont="1">
      <alignment horizontal="left" shrinkToFit="0" vertical="bottom" wrapText="1"/>
    </xf>
    <xf borderId="1" fillId="0" fontId="7" numFmtId="0" xfId="0" applyAlignment="1" applyBorder="1" applyFont="1">
      <alignment horizontal="left" shrinkToFit="0" vertical="bottom" wrapText="1"/>
    </xf>
    <xf borderId="0" fillId="0" fontId="7" numFmtId="0" xfId="0" applyAlignment="1" applyFont="1">
      <alignment shrinkToFit="0" vertical="bottom" wrapText="0"/>
    </xf>
    <xf borderId="2" fillId="0" fontId="9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7" numFmtId="0" xfId="0" applyAlignment="1" applyFont="1">
      <alignment horizontal="center" shrinkToFit="0" vertical="center" wrapText="0"/>
    </xf>
    <xf borderId="0" fillId="0" fontId="6" numFmtId="0" xfId="0" applyAlignment="1" applyFont="1">
      <alignment horizontal="center" shrinkToFit="0" vertical="center" wrapText="0"/>
    </xf>
    <xf borderId="3" fillId="0" fontId="10" numFmtId="0" xfId="0" applyAlignment="1" applyBorder="1" applyFont="1">
      <alignment horizontal="center" shrinkToFit="0" textRotation="90" vertical="center" wrapText="0"/>
    </xf>
    <xf borderId="4" fillId="0" fontId="11" numFmtId="0" xfId="0" applyAlignment="1" applyBorder="1" applyFont="1">
      <alignment horizontal="center" shrinkToFit="0" vertical="center" wrapText="0"/>
    </xf>
    <xf borderId="5" fillId="0" fontId="8" numFmtId="0" xfId="0" applyBorder="1" applyFont="1"/>
    <xf borderId="6" fillId="0" fontId="8" numFmtId="0" xfId="0" applyBorder="1" applyFont="1"/>
    <xf borderId="7" fillId="0" fontId="8" numFmtId="0" xfId="0" applyBorder="1" applyFont="1"/>
    <xf borderId="8" fillId="0" fontId="11" numFmtId="0" xfId="0" applyAlignment="1" applyBorder="1" applyFont="1">
      <alignment horizontal="center" shrinkToFit="0" vertical="center" wrapText="0"/>
    </xf>
    <xf borderId="9" fillId="0" fontId="12" numFmtId="49" xfId="0" applyAlignment="1" applyBorder="1" applyFont="1" applyNumberFormat="1">
      <alignment horizontal="center" shrinkToFit="0" vertical="center" wrapText="1"/>
    </xf>
    <xf borderId="10" fillId="0" fontId="12" numFmtId="49" xfId="0" applyAlignment="1" applyBorder="1" applyFont="1" applyNumberFormat="1">
      <alignment horizontal="center" shrinkToFit="0" vertical="center" wrapText="1"/>
    </xf>
    <xf borderId="11" fillId="0" fontId="12" numFmtId="49" xfId="0" applyAlignment="1" applyBorder="1" applyFont="1" applyNumberFormat="1">
      <alignment horizontal="center" shrinkToFit="0" vertical="center" wrapText="1"/>
    </xf>
    <xf borderId="12" fillId="0" fontId="8" numFmtId="0" xfId="0" applyBorder="1" applyFont="1"/>
    <xf borderId="13" fillId="0" fontId="10" numFmtId="0" xfId="0" applyAlignment="1" applyBorder="1" applyFont="1">
      <alignment horizontal="center" shrinkToFit="0" vertical="center" wrapText="0"/>
    </xf>
    <xf borderId="14" fillId="0" fontId="10" numFmtId="0" xfId="0" applyAlignment="1" applyBorder="1" applyFont="1">
      <alignment horizontal="center" shrinkToFit="0" vertical="center" wrapText="0"/>
    </xf>
    <xf borderId="15" fillId="0" fontId="10" numFmtId="0" xfId="0" applyAlignment="1" applyBorder="1" applyFont="1">
      <alignment horizontal="center" shrinkToFit="0" vertical="center" wrapText="0"/>
    </xf>
    <xf borderId="8" fillId="0" fontId="13" numFmtId="0" xfId="0" applyAlignment="1" applyBorder="1" applyFont="1">
      <alignment horizontal="center" shrinkToFit="0" vertical="center" wrapText="0"/>
    </xf>
    <xf borderId="16" fillId="0" fontId="8" numFmtId="0" xfId="0" applyBorder="1" applyFont="1"/>
    <xf borderId="17" fillId="0" fontId="8" numFmtId="0" xfId="0" applyBorder="1" applyFont="1"/>
    <xf borderId="18" fillId="0" fontId="8" numFmtId="0" xfId="0" applyBorder="1" applyFont="1"/>
    <xf borderId="19" fillId="0" fontId="10" numFmtId="0" xfId="0" applyAlignment="1" applyBorder="1" applyFont="1">
      <alignment horizontal="center" shrinkToFit="0" vertical="center" wrapText="0"/>
    </xf>
    <xf borderId="20" fillId="0" fontId="7" numFmtId="0" xfId="0" applyAlignment="1" applyBorder="1" applyFont="1">
      <alignment horizontal="center" shrinkToFit="0" vertical="center" wrapText="0"/>
    </xf>
    <xf borderId="21" fillId="0" fontId="7" numFmtId="0" xfId="0" applyAlignment="1" applyBorder="1" applyFont="1">
      <alignment horizontal="center" shrinkToFit="0" vertical="center" wrapText="0"/>
    </xf>
    <xf borderId="22" fillId="0" fontId="7" numFmtId="0" xfId="0" applyAlignment="1" applyBorder="1" applyFont="1">
      <alignment horizontal="center" shrinkToFit="0" vertical="center" wrapText="0"/>
    </xf>
    <xf borderId="8" fillId="0" fontId="7" numFmtId="0" xfId="0" applyAlignment="1" applyBorder="1" applyFont="1">
      <alignment horizontal="center" shrinkToFit="0" vertical="center" wrapText="0"/>
    </xf>
    <xf borderId="20" fillId="0" fontId="5" numFmtId="0" xfId="0" applyAlignment="1" applyBorder="1" applyFont="1">
      <alignment horizontal="center" shrinkToFit="0" vertical="center" wrapText="0"/>
    </xf>
    <xf borderId="21" fillId="0" fontId="5" numFmtId="0" xfId="0" applyAlignment="1" applyBorder="1" applyFont="1">
      <alignment horizontal="center" shrinkToFit="0" vertical="center" wrapText="0"/>
    </xf>
    <xf borderId="22" fillId="0" fontId="5" numFmtId="0" xfId="0" applyAlignment="1" applyBorder="1" applyFont="1">
      <alignment horizontal="center" shrinkToFit="0" vertical="center" wrapText="0"/>
    </xf>
    <xf borderId="23" fillId="0" fontId="10" numFmtId="0" xfId="0" applyAlignment="1" applyBorder="1" applyFont="1">
      <alignment horizontal="center" shrinkToFit="0" vertical="center" wrapText="0"/>
    </xf>
    <xf borderId="24" fillId="0" fontId="7" numFmtId="0" xfId="0" applyAlignment="1" applyBorder="1" applyFont="1">
      <alignment horizontal="center" shrinkToFit="0" vertical="center" wrapText="0"/>
    </xf>
    <xf borderId="25" fillId="0" fontId="7" numFmtId="0" xfId="0" applyAlignment="1" applyBorder="1" applyFont="1">
      <alignment horizontal="center" shrinkToFit="0" vertical="center" wrapText="0"/>
    </xf>
    <xf borderId="26" fillId="0" fontId="7" numFmtId="0" xfId="0" applyAlignment="1" applyBorder="1" applyFont="1">
      <alignment horizontal="center" shrinkToFit="0" vertical="center" wrapText="0"/>
    </xf>
    <xf borderId="24" fillId="0" fontId="5" numFmtId="0" xfId="0" applyAlignment="1" applyBorder="1" applyFont="1">
      <alignment horizontal="center" shrinkToFit="0" vertical="center" wrapText="0"/>
    </xf>
    <xf borderId="27" fillId="0" fontId="5" numFmtId="0" xfId="0" applyAlignment="1" applyBorder="1" applyFont="1">
      <alignment horizontal="center" shrinkToFit="0" vertical="center" wrapText="0"/>
    </xf>
    <xf borderId="28" fillId="0" fontId="5" numFmtId="0" xfId="0" applyAlignment="1" applyBorder="1" applyFont="1">
      <alignment horizontal="center" shrinkToFit="0" vertical="center" wrapText="0"/>
    </xf>
    <xf borderId="29" fillId="0" fontId="10" numFmtId="0" xfId="0" applyAlignment="1" applyBorder="1" applyFont="1">
      <alignment horizontal="center" shrinkToFit="0" vertical="center" wrapText="0"/>
    </xf>
    <xf borderId="13" fillId="0" fontId="7" numFmtId="0" xfId="0" applyAlignment="1" applyBorder="1" applyFont="1">
      <alignment horizontal="center" shrinkToFit="0" vertical="center" wrapText="0"/>
    </xf>
    <xf borderId="14" fillId="0" fontId="7" numFmtId="0" xfId="0" applyAlignment="1" applyBorder="1" applyFont="1">
      <alignment horizontal="center" shrinkToFit="0" vertical="center" wrapText="0"/>
    </xf>
    <xf borderId="15" fillId="0" fontId="7" numFmtId="0" xfId="0" applyAlignment="1" applyBorder="1" applyFont="1">
      <alignment horizontal="center" shrinkToFit="0" vertical="center" wrapText="0"/>
    </xf>
    <xf borderId="13" fillId="0" fontId="7" numFmtId="0" xfId="0" applyAlignment="1" applyBorder="1" applyFont="1">
      <alignment horizontal="center" shrinkToFit="0" vertical="center" wrapText="1"/>
    </xf>
    <xf borderId="14" fillId="0" fontId="7" numFmtId="0" xfId="0" applyAlignment="1" applyBorder="1" applyFont="1">
      <alignment horizontal="center" shrinkToFit="0" vertical="center" wrapText="1"/>
    </xf>
    <xf borderId="15" fillId="0" fontId="7" numFmtId="0" xfId="0" applyAlignment="1" applyBorder="1" applyFont="1">
      <alignment horizontal="center" shrinkToFit="0" vertical="center" wrapText="1"/>
    </xf>
    <xf borderId="13" fillId="0" fontId="5" numFmtId="0" xfId="0" applyAlignment="1" applyBorder="1" applyFont="1">
      <alignment horizontal="center" shrinkToFit="0" vertical="center" wrapText="0"/>
    </xf>
    <xf borderId="17" fillId="0" fontId="5" numFmtId="0" xfId="0" applyAlignment="1" applyBorder="1" applyFont="1">
      <alignment horizontal="center" shrinkToFit="0" vertical="center" wrapText="0"/>
    </xf>
    <xf borderId="18" fillId="0" fontId="5" numFmtId="0" xfId="0" applyAlignment="1" applyBorder="1" applyFont="1">
      <alignment horizontal="center" shrinkToFit="0" vertical="center" wrapText="0"/>
    </xf>
    <xf borderId="13" fillId="0" fontId="14" numFmtId="0" xfId="0" applyAlignment="1" applyBorder="1" applyFont="1">
      <alignment horizontal="center" shrinkToFit="0" vertical="center" wrapText="0"/>
    </xf>
    <xf borderId="29" fillId="0" fontId="5" numFmtId="0" xfId="0" applyAlignment="1" applyBorder="1" applyFont="1">
      <alignment horizontal="center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5" numFmtId="0" xfId="0" applyAlignment="1" applyFont="1">
      <alignment horizontal="center" shrinkToFit="0" vertical="center" wrapText="0"/>
    </xf>
    <xf borderId="25" fillId="0" fontId="16" numFmtId="0" xfId="0" applyAlignment="1" applyBorder="1" applyFont="1">
      <alignment horizontal="center" shrinkToFit="0" vertical="center" wrapText="0"/>
    </xf>
    <xf borderId="0" fillId="0" fontId="11" numFmtId="0" xfId="0" applyAlignment="1" applyFont="1">
      <alignment shrinkToFit="0" vertical="top" wrapText="1"/>
    </xf>
    <xf borderId="0" fillId="0" fontId="11" numFmtId="0" xfId="0" applyAlignment="1" applyFont="1">
      <alignment horizontal="left" shrinkToFit="0" vertical="top" wrapText="1"/>
    </xf>
    <xf borderId="0" fillId="0" fontId="17" numFmtId="0" xfId="0" applyAlignment="1" applyFont="1">
      <alignment horizontal="center" shrinkToFit="0" vertical="center" wrapText="0"/>
    </xf>
    <xf borderId="30" fillId="0" fontId="6" numFmtId="0" xfId="0" applyAlignment="1" applyBorder="1" applyFont="1">
      <alignment horizontal="center" shrinkToFit="0" vertical="center" wrapText="0"/>
    </xf>
    <xf borderId="31" fillId="0" fontId="8" numFmtId="0" xfId="0" applyBorder="1" applyFont="1"/>
    <xf borderId="32" fillId="0" fontId="8" numFmtId="0" xfId="0" applyBorder="1" applyFont="1"/>
    <xf borderId="0" fillId="0" fontId="18" numFmtId="0" xfId="0" applyAlignment="1" applyFont="1">
      <alignment shrinkToFit="0" vertical="bottom" wrapText="0"/>
    </xf>
    <xf borderId="9" fillId="0" fontId="11" numFmtId="0" xfId="0" applyAlignment="1" applyBorder="1" applyFont="1">
      <alignment horizontal="center" shrinkToFit="0" textRotation="90" vertical="center" wrapText="0"/>
    </xf>
    <xf borderId="11" fillId="0" fontId="7" numFmtId="0" xfId="0" applyAlignment="1" applyBorder="1" applyFont="1">
      <alignment horizontal="center" shrinkToFit="0" vertical="center" wrapText="0"/>
    </xf>
    <xf borderId="33" fillId="0" fontId="5" numFmtId="0" xfId="0" applyAlignment="1" applyBorder="1" applyFont="1">
      <alignment horizontal="center" shrinkToFit="0" vertical="center" wrapText="1"/>
    </xf>
    <xf borderId="34" fillId="0" fontId="8" numFmtId="0" xfId="0" applyBorder="1" applyFont="1"/>
    <xf borderId="35" fillId="0" fontId="8" numFmtId="0" xfId="0" applyBorder="1" applyFont="1"/>
    <xf borderId="4" fillId="0" fontId="5" numFmtId="0" xfId="0" applyAlignment="1" applyBorder="1" applyFont="1">
      <alignment horizontal="center" shrinkToFit="0" vertical="center" wrapText="0"/>
    </xf>
    <xf borderId="36" fillId="0" fontId="8" numFmtId="0" xfId="0" applyBorder="1" applyFont="1"/>
    <xf borderId="37" fillId="0" fontId="8" numFmtId="0" xfId="0" applyBorder="1" applyFont="1"/>
    <xf borderId="38" fillId="0" fontId="8" numFmtId="0" xfId="0" applyBorder="1" applyFont="1"/>
    <xf borderId="39" fillId="0" fontId="8" numFmtId="0" xfId="0" applyBorder="1" applyFont="1"/>
    <xf borderId="40" fillId="0" fontId="5" numFmtId="1" xfId="0" applyAlignment="1" applyBorder="1" applyFont="1" applyNumberFormat="1">
      <alignment horizontal="center" shrinkToFit="0" textRotation="90" vertical="bottom" wrapText="1"/>
    </xf>
    <xf borderId="41" fillId="0" fontId="5" numFmtId="0" xfId="0" applyAlignment="1" applyBorder="1" applyFont="1">
      <alignment horizontal="center" shrinkToFit="0" textRotation="90" vertical="bottom" wrapText="1"/>
    </xf>
    <xf borderId="41" fillId="0" fontId="5" numFmtId="1" xfId="0" applyAlignment="1" applyBorder="1" applyFont="1" applyNumberFormat="1">
      <alignment horizontal="center" shrinkToFit="0" textRotation="90" vertical="bottom" wrapText="1"/>
    </xf>
    <xf borderId="42" fillId="0" fontId="11" numFmtId="1" xfId="0" applyAlignment="1" applyBorder="1" applyFont="1" applyNumberFormat="1">
      <alignment horizontal="center" shrinkToFit="0" vertical="bottom" wrapText="1"/>
    </xf>
    <xf borderId="43" fillId="0" fontId="8" numFmtId="0" xfId="0" applyBorder="1" applyFont="1"/>
    <xf borderId="44" fillId="0" fontId="5" numFmtId="1" xfId="0" applyAlignment="1" applyBorder="1" applyFont="1" applyNumberFormat="1">
      <alignment horizontal="center" shrinkToFit="0" textRotation="90" vertical="bottom" wrapText="1"/>
    </xf>
    <xf borderId="45" fillId="0" fontId="11" numFmtId="0" xfId="0" applyAlignment="1" applyBorder="1" applyFont="1">
      <alignment horizontal="center" shrinkToFit="0" vertical="bottom" wrapText="0"/>
    </xf>
    <xf borderId="42" fillId="0" fontId="11" numFmtId="0" xfId="0" applyAlignment="1" applyBorder="1" applyFont="1">
      <alignment horizontal="center" shrinkToFit="0" vertical="bottom" wrapText="0"/>
    </xf>
    <xf borderId="46" fillId="0" fontId="8" numFmtId="0" xfId="0" applyBorder="1" applyFont="1"/>
    <xf borderId="47" fillId="0" fontId="5" numFmtId="0" xfId="0" applyAlignment="1" applyBorder="1" applyFont="1">
      <alignment horizontal="center" shrinkToFit="0" textRotation="90" vertical="bottom" wrapText="0"/>
    </xf>
    <xf borderId="48" fillId="0" fontId="8" numFmtId="0" xfId="0" applyBorder="1" applyFont="1"/>
    <xf borderId="49" fillId="0" fontId="8" numFmtId="0" xfId="0" applyBorder="1" applyFont="1"/>
    <xf borderId="50" fillId="0" fontId="5" numFmtId="0" xfId="0" applyAlignment="1" applyBorder="1" applyFont="1">
      <alignment horizontal="center" shrinkToFit="0" textRotation="90" vertical="bottom" wrapText="0"/>
    </xf>
    <xf borderId="44" fillId="0" fontId="5" numFmtId="0" xfId="0" applyAlignment="1" applyBorder="1" applyFont="1">
      <alignment horizontal="center" shrinkToFit="0" textRotation="90" vertical="center" wrapText="0"/>
    </xf>
    <xf borderId="51" fillId="0" fontId="8" numFmtId="0" xfId="0" applyBorder="1" applyFont="1"/>
    <xf borderId="41" fillId="0" fontId="11" numFmtId="1" xfId="0" applyAlignment="1" applyBorder="1" applyFont="1" applyNumberFormat="1">
      <alignment horizontal="center" shrinkToFit="0" textRotation="90" vertical="bottom" wrapText="1"/>
    </xf>
    <xf borderId="41" fillId="0" fontId="11" numFmtId="1" xfId="0" applyAlignment="1" applyBorder="1" applyFont="1" applyNumberFormat="1">
      <alignment horizontal="center" shrinkToFit="0" textRotation="90" vertical="center" wrapText="1"/>
    </xf>
    <xf borderId="24" fillId="0" fontId="11" numFmtId="0" xfId="0" applyAlignment="1" applyBorder="1" applyFont="1">
      <alignment horizontal="center" shrinkToFit="0" vertical="bottom" wrapText="0"/>
    </xf>
    <xf borderId="25" fillId="0" fontId="11" numFmtId="0" xfId="0" applyAlignment="1" applyBorder="1" applyFont="1">
      <alignment horizontal="center" shrinkToFit="0" vertical="bottom" wrapText="0"/>
    </xf>
    <xf borderId="26" fillId="0" fontId="11" numFmtId="0" xfId="0" applyAlignment="1" applyBorder="1" applyFont="1">
      <alignment horizontal="center" shrinkToFit="0" vertical="bottom" wrapText="0"/>
    </xf>
    <xf borderId="8" fillId="0" fontId="8" numFmtId="0" xfId="0" applyBorder="1" applyFont="1"/>
    <xf borderId="52" fillId="0" fontId="8" numFmtId="0" xfId="0" applyBorder="1" applyFont="1"/>
    <xf borderId="53" fillId="0" fontId="8" numFmtId="0" xfId="0" applyBorder="1" applyFont="1"/>
    <xf borderId="45" fillId="0" fontId="11" numFmtId="0" xfId="0" applyAlignment="1" applyBorder="1" applyFont="1">
      <alignment horizontal="center" shrinkToFit="0" vertical="center" wrapText="0"/>
    </xf>
    <xf borderId="24" fillId="0" fontId="5" numFmtId="0" xfId="0" applyAlignment="1" applyBorder="1" applyFont="1">
      <alignment horizontal="center" shrinkToFit="0" vertical="bottom" wrapText="0"/>
    </xf>
    <xf borderId="25" fillId="0" fontId="5" numFmtId="0" xfId="0" applyAlignment="1" applyBorder="1" applyFont="1">
      <alignment horizontal="center" shrinkToFit="0" vertical="bottom" wrapText="0"/>
    </xf>
    <xf borderId="26" fillId="0" fontId="5" numFmtId="0" xfId="0" applyAlignment="1" applyBorder="1" applyFont="1">
      <alignment horizontal="center" shrinkToFit="0" vertical="bottom" wrapText="0"/>
    </xf>
    <xf borderId="54" fillId="0" fontId="8" numFmtId="0" xfId="0" applyBorder="1" applyFont="1"/>
    <xf borderId="55" fillId="0" fontId="8" numFmtId="0" xfId="0" applyBorder="1" applyFont="1"/>
    <xf borderId="56" fillId="0" fontId="8" numFmtId="0" xfId="0" applyBorder="1" applyFont="1"/>
    <xf borderId="57" fillId="0" fontId="8" numFmtId="0" xfId="0" applyBorder="1" applyFont="1"/>
    <xf borderId="58" fillId="0" fontId="11" numFmtId="0" xfId="0" applyAlignment="1" applyBorder="1" applyFont="1">
      <alignment horizontal="center" shrinkToFit="0" vertical="center" wrapText="0"/>
    </xf>
    <xf borderId="59" fillId="0" fontId="8" numFmtId="0" xfId="0" applyBorder="1" applyFont="1"/>
    <xf borderId="60" fillId="0" fontId="11" numFmtId="0" xfId="0" applyAlignment="1" applyBorder="1" applyFont="1">
      <alignment horizontal="center" shrinkToFit="0" vertical="center" wrapText="0"/>
    </xf>
    <xf borderId="61" fillId="0" fontId="11" numFmtId="0" xfId="0" applyAlignment="1" applyBorder="1" applyFont="1">
      <alignment horizontal="center" shrinkToFit="0" vertical="center" wrapText="0"/>
    </xf>
    <xf borderId="62" fillId="0" fontId="11" numFmtId="0" xfId="0" applyAlignment="1" applyBorder="1" applyFont="1">
      <alignment horizontal="center" shrinkToFit="0" vertical="center" wrapText="0"/>
    </xf>
    <xf borderId="63" fillId="0" fontId="8" numFmtId="0" xfId="0" applyBorder="1" applyFont="1"/>
    <xf borderId="64" fillId="0" fontId="8" numFmtId="0" xfId="0" applyBorder="1" applyFont="1"/>
    <xf borderId="65" fillId="0" fontId="11" numFmtId="0" xfId="0" applyAlignment="1" applyBorder="1" applyFont="1">
      <alignment horizontal="center" shrinkToFit="0" vertical="center" wrapText="0"/>
    </xf>
    <xf borderId="60" fillId="0" fontId="11" numFmtId="1" xfId="0" applyAlignment="1" applyBorder="1" applyFont="1" applyNumberFormat="1">
      <alignment horizontal="center" shrinkToFit="0" vertical="center" wrapText="0"/>
    </xf>
    <xf borderId="66" fillId="0" fontId="11" numFmtId="0" xfId="0" applyAlignment="1" applyBorder="1" applyFont="1">
      <alignment horizontal="center" shrinkToFit="0" vertical="center" wrapText="0"/>
    </xf>
    <xf borderId="66" fillId="0" fontId="11" numFmtId="1" xfId="0" applyAlignment="1" applyBorder="1" applyFont="1" applyNumberFormat="1">
      <alignment horizontal="center" shrinkToFit="0" vertical="center" wrapText="0"/>
    </xf>
    <xf borderId="65" fillId="0" fontId="11" numFmtId="1" xfId="0" applyAlignment="1" applyBorder="1" applyFont="1" applyNumberFormat="1">
      <alignment horizontal="center" shrinkToFit="0" vertical="center" wrapText="0"/>
    </xf>
    <xf borderId="64" fillId="0" fontId="11" numFmtId="0" xfId="0" applyAlignment="1" applyBorder="1" applyFont="1">
      <alignment horizontal="center" shrinkToFit="0" vertical="center" wrapText="0"/>
    </xf>
    <xf borderId="62" fillId="0" fontId="7" numFmtId="0" xfId="0" applyAlignment="1" applyBorder="1" applyFont="1">
      <alignment horizontal="center" shrinkToFit="0" vertical="center" wrapText="1"/>
    </xf>
    <xf borderId="67" fillId="0" fontId="8" numFmtId="0" xfId="0" applyBorder="1" applyFont="1"/>
    <xf borderId="62" fillId="0" fontId="7" numFmtId="0" xfId="0" applyAlignment="1" applyBorder="1" applyFont="1">
      <alignment horizontal="center" shrinkToFit="0" vertical="center" wrapText="0"/>
    </xf>
    <xf borderId="24" fillId="0" fontId="15" numFmtId="0" xfId="0" applyAlignment="1" applyBorder="1" applyFont="1">
      <alignment horizontal="center" shrinkToFit="0" vertical="center" wrapText="0"/>
    </xf>
    <xf borderId="26" fillId="0" fontId="15" numFmtId="0" xfId="0" applyAlignment="1" applyBorder="1" applyFont="1">
      <alignment horizontal="left" shrinkToFit="0" vertical="center" wrapText="1"/>
    </xf>
    <xf borderId="2" fillId="0" fontId="11" numFmtId="0" xfId="0" applyAlignment="1" applyBorder="1" applyFont="1">
      <alignment horizontal="center" shrinkToFit="0" vertical="center" wrapText="0"/>
    </xf>
    <xf borderId="43" fillId="0" fontId="11" numFmtId="0" xfId="0" applyAlignment="1" applyBorder="1" applyFont="1">
      <alignment horizontal="center" shrinkToFit="0" vertical="center" wrapText="0"/>
    </xf>
    <xf borderId="42" fillId="0" fontId="11" numFmtId="0" xfId="0" applyAlignment="1" applyBorder="1" applyFont="1">
      <alignment horizontal="center" shrinkToFit="0" vertical="center" wrapText="0"/>
    </xf>
    <xf borderId="24" fillId="0" fontId="15" numFmtId="1" xfId="0" applyAlignment="1" applyBorder="1" applyFont="1" applyNumberFormat="1">
      <alignment horizontal="center" shrinkToFit="0" vertical="center" wrapText="0"/>
    </xf>
    <xf borderId="25" fillId="0" fontId="15" numFmtId="1" xfId="0" applyAlignment="1" applyBorder="1" applyFont="1" applyNumberFormat="1">
      <alignment horizontal="center" shrinkToFit="0" vertical="center" wrapText="0"/>
    </xf>
    <xf borderId="25" fillId="0" fontId="15" numFmtId="0" xfId="0" applyAlignment="1" applyBorder="1" applyFont="1">
      <alignment horizontal="center" shrinkToFit="0" vertical="center" wrapText="0"/>
    </xf>
    <xf borderId="42" fillId="0" fontId="15" numFmtId="1" xfId="0" applyAlignment="1" applyBorder="1" applyFont="1" applyNumberFormat="1">
      <alignment horizontal="center" shrinkToFit="0" vertical="center" wrapText="0"/>
    </xf>
    <xf borderId="26" fillId="0" fontId="15" numFmtId="1" xfId="0" applyAlignment="1" applyBorder="1" applyFont="1" applyNumberFormat="1">
      <alignment horizontal="center" shrinkToFit="0" vertical="center" wrapText="0"/>
    </xf>
    <xf borderId="26" fillId="0" fontId="15" numFmtId="0" xfId="0" applyAlignment="1" applyBorder="1" applyFont="1">
      <alignment horizontal="left" shrinkToFit="0" vertical="center" wrapText="0"/>
    </xf>
    <xf borderId="58" fillId="0" fontId="6" numFmtId="0" xfId="0" applyAlignment="1" applyBorder="1" applyFont="1">
      <alignment horizontal="right" shrinkToFit="0" vertical="center" wrapText="0"/>
    </xf>
    <xf borderId="31" fillId="0" fontId="5" numFmtId="0" xfId="0" applyAlignment="1" applyBorder="1" applyFont="1">
      <alignment horizontal="center" shrinkToFit="0" vertical="center" wrapText="0"/>
    </xf>
    <xf borderId="30" fillId="0" fontId="5" numFmtId="0" xfId="0" applyAlignment="1" applyBorder="1" applyFont="1">
      <alignment horizontal="center" shrinkToFit="0" vertical="center" wrapText="0"/>
    </xf>
    <xf borderId="13" fillId="0" fontId="6" numFmtId="1" xfId="0" applyAlignment="1" applyBorder="1" applyFont="1" applyNumberFormat="1">
      <alignment horizontal="center" shrinkToFit="0" vertical="center" wrapText="0"/>
    </xf>
    <xf borderId="14" fillId="0" fontId="6" numFmtId="1" xfId="0" applyAlignment="1" applyBorder="1" applyFont="1" applyNumberFormat="1">
      <alignment horizontal="center" shrinkToFit="0" vertical="center" wrapText="0"/>
    </xf>
    <xf borderId="30" fillId="0" fontId="6" numFmtId="1" xfId="0" applyAlignment="1" applyBorder="1" applyFont="1" applyNumberFormat="1">
      <alignment horizontal="center" shrinkToFit="0" vertical="center" wrapText="0"/>
    </xf>
    <xf borderId="15" fillId="0" fontId="6" numFmtId="1" xfId="0" applyAlignment="1" applyBorder="1" applyFont="1" applyNumberFormat="1">
      <alignment horizontal="center" shrinkToFit="0" vertical="center" wrapText="0"/>
    </xf>
    <xf borderId="0" fillId="0" fontId="19" numFmtId="0" xfId="0" applyAlignment="1" applyFont="1">
      <alignment shrinkToFit="0" vertical="bottom" wrapText="0"/>
    </xf>
    <xf borderId="4" fillId="0" fontId="7" numFmtId="0" xfId="0" applyAlignment="1" applyBorder="1" applyFont="1">
      <alignment horizontal="center" shrinkToFit="0" vertical="center" wrapText="0"/>
    </xf>
    <xf borderId="0" fillId="0" fontId="17" numFmtId="0" xfId="0" applyAlignment="1" applyFont="1">
      <alignment horizontal="center" shrinkToFit="0" vertical="bottom" wrapText="0"/>
    </xf>
    <xf borderId="0" fillId="0" fontId="16" numFmtId="0" xfId="0" applyAlignment="1" applyFont="1">
      <alignment horizontal="center" shrinkToFit="0" vertical="center" wrapText="0"/>
    </xf>
    <xf borderId="42" fillId="0" fontId="7" numFmtId="0" xfId="0" applyAlignment="1" applyBorder="1" applyFont="1">
      <alignment horizontal="center" shrinkToFit="0" vertical="center" wrapText="0"/>
    </xf>
    <xf borderId="31" fillId="0" fontId="6" numFmtId="0" xfId="0" applyAlignment="1" applyBorder="1" applyFont="1">
      <alignment horizontal="center" shrinkToFit="0" vertical="center" wrapText="0"/>
    </xf>
    <xf borderId="0" fillId="0" fontId="20" numFmtId="0" xfId="0" applyAlignment="1" applyFont="1">
      <alignment shrinkToFit="0" vertical="bottom" wrapText="0"/>
    </xf>
    <xf borderId="33" fillId="0" fontId="11" numFmtId="0" xfId="0" applyAlignment="1" applyBorder="1" applyFont="1">
      <alignment horizontal="center" shrinkToFit="0" vertical="center" wrapText="0"/>
    </xf>
    <xf borderId="20" fillId="0" fontId="15" numFmtId="0" xfId="0" applyAlignment="1" applyBorder="1" applyFont="1">
      <alignment horizontal="center" shrinkToFit="0" vertical="center" wrapText="1"/>
    </xf>
    <xf borderId="22" fillId="0" fontId="15" numFmtId="0" xfId="0" applyAlignment="1" applyBorder="1" applyFont="1">
      <alignment horizontal="left" shrinkToFit="0" vertical="center" wrapText="1"/>
    </xf>
    <xf borderId="5" fillId="0" fontId="11" numFmtId="0" xfId="0" applyAlignment="1" applyBorder="1" applyFont="1">
      <alignment horizontal="center" shrinkToFit="0" vertical="center" wrapText="0"/>
    </xf>
    <xf borderId="7" fillId="0" fontId="11" numFmtId="0" xfId="0" applyAlignment="1" applyBorder="1" applyFont="1">
      <alignment horizontal="center" shrinkToFit="0" vertical="center" wrapText="0"/>
    </xf>
    <xf borderId="68" fillId="0" fontId="11" numFmtId="0" xfId="0" applyAlignment="1" applyBorder="1" applyFont="1">
      <alignment horizontal="center" shrinkToFit="0" vertical="center" wrapText="0"/>
    </xf>
    <xf borderId="22" fillId="0" fontId="11" numFmtId="0" xfId="0" applyAlignment="1" applyBorder="1" applyFont="1">
      <alignment horizontal="center" shrinkToFit="0" vertical="center" wrapText="0"/>
    </xf>
    <xf borderId="21" fillId="0" fontId="15" numFmtId="0" xfId="0" applyAlignment="1" applyBorder="1" applyFont="1">
      <alignment horizontal="center" shrinkToFit="0" vertical="center" wrapText="0"/>
    </xf>
    <xf borderId="20" fillId="0" fontId="15" numFmtId="1" xfId="0" applyAlignment="1" applyBorder="1" applyFont="1" applyNumberFormat="1">
      <alignment horizontal="center" shrinkToFit="0" vertical="center" wrapText="0"/>
    </xf>
    <xf borderId="21" fillId="0" fontId="15" numFmtId="1" xfId="0" applyAlignment="1" applyBorder="1" applyFont="1" applyNumberFormat="1">
      <alignment horizontal="center" shrinkToFit="0" vertical="center" wrapText="0"/>
    </xf>
    <xf borderId="22" fillId="0" fontId="15" numFmtId="1" xfId="0" applyAlignment="1" applyBorder="1" applyFont="1" applyNumberFormat="1">
      <alignment horizontal="center" shrinkToFit="0" vertical="center" wrapText="0"/>
    </xf>
    <xf borderId="24" fillId="0" fontId="15" numFmtId="0" xfId="0" applyAlignment="1" applyBorder="1" applyFont="1">
      <alignment horizontal="center" shrinkToFit="0" vertical="center" wrapText="1"/>
    </xf>
    <xf borderId="1" fillId="0" fontId="11" numFmtId="0" xfId="0" applyAlignment="1" applyBorder="1" applyFont="1">
      <alignment horizontal="center" shrinkToFit="0" vertical="center" wrapText="0"/>
    </xf>
    <xf borderId="69" fillId="0" fontId="11" numFmtId="0" xfId="0" applyAlignment="1" applyBorder="1" applyFont="1">
      <alignment horizontal="center" shrinkToFit="0" vertical="center" wrapText="0"/>
    </xf>
    <xf borderId="70" fillId="0" fontId="11" numFmtId="0" xfId="0" applyAlignment="1" applyBorder="1" applyFont="1">
      <alignment horizontal="center" shrinkToFit="0" vertical="center" wrapText="0"/>
    </xf>
    <xf borderId="28" fillId="0" fontId="11" numFmtId="0" xfId="0" applyAlignment="1" applyBorder="1" applyFont="1">
      <alignment horizontal="center" shrinkToFit="0" vertical="center" wrapText="0"/>
    </xf>
    <xf borderId="44" fillId="0" fontId="15" numFmtId="0" xfId="0" applyAlignment="1" applyBorder="1" applyFont="1">
      <alignment horizontal="left" shrinkToFit="0" vertical="center" wrapText="0"/>
    </xf>
    <xf borderId="40" fillId="0" fontId="15" numFmtId="1" xfId="0" applyAlignment="1" applyBorder="1" applyFont="1" applyNumberFormat="1">
      <alignment horizontal="center" shrinkToFit="0" vertical="center" wrapText="0"/>
    </xf>
    <xf borderId="41" fillId="0" fontId="15" numFmtId="1" xfId="0" applyAlignment="1" applyBorder="1" applyFont="1" applyNumberFormat="1">
      <alignment horizontal="center" shrinkToFit="0" vertical="center" wrapText="0"/>
    </xf>
    <xf borderId="44" fillId="0" fontId="15" numFmtId="1" xfId="0" applyAlignment="1" applyBorder="1" applyFont="1" applyNumberFormat="1">
      <alignment horizontal="center" shrinkToFit="0" vertical="center" wrapText="0"/>
    </xf>
    <xf borderId="26" fillId="0" fontId="11" numFmtId="0" xfId="0" applyAlignment="1" applyBorder="1" applyFont="1">
      <alignment horizontal="center" shrinkToFit="0" vertical="center" wrapText="0"/>
    </xf>
    <xf borderId="71" fillId="0" fontId="8" numFmtId="0" xfId="0" applyBorder="1" applyFont="1"/>
    <xf borderId="62" fillId="2" fontId="7" numFmtId="0" xfId="0" applyAlignment="1" applyBorder="1" applyFill="1" applyFont="1">
      <alignment horizontal="center" shrinkToFit="0" vertical="center" wrapText="0"/>
    </xf>
    <xf borderId="62" fillId="2" fontId="6" numFmtId="0" xfId="0" applyAlignment="1" applyBorder="1" applyFont="1">
      <alignment horizontal="right" shrinkToFit="0" vertical="center" wrapText="0"/>
    </xf>
    <xf borderId="62" fillId="2" fontId="6" numFmtId="0" xfId="0" applyAlignment="1" applyBorder="1" applyFont="1">
      <alignment horizontal="center" shrinkToFit="0" vertical="center" wrapText="0"/>
    </xf>
    <xf borderId="72" fillId="2" fontId="6" numFmtId="0" xfId="0" applyAlignment="1" applyBorder="1" applyFont="1">
      <alignment horizontal="center" shrinkToFit="0" vertical="center" wrapText="0"/>
    </xf>
    <xf borderId="72" fillId="2" fontId="6" numFmtId="1" xfId="0" applyAlignment="1" applyBorder="1" applyFont="1" applyNumberFormat="1">
      <alignment horizontal="center" shrinkToFit="0" vertical="center" wrapText="0"/>
    </xf>
    <xf borderId="62" fillId="0" fontId="15" numFmtId="0" xfId="0" applyAlignment="1" applyBorder="1" applyFont="1">
      <alignment horizontal="center" shrinkToFit="0" vertical="center" wrapText="1"/>
    </xf>
    <xf borderId="62" fillId="0" fontId="6" numFmtId="0" xfId="0" applyAlignment="1" applyBorder="1" applyFont="1">
      <alignment horizontal="right" shrinkToFit="0" vertical="center" wrapText="0"/>
    </xf>
    <xf borderId="62" fillId="0" fontId="6" numFmtId="0" xfId="0" applyAlignment="1" applyBorder="1" applyFont="1">
      <alignment horizontal="center" shrinkToFit="0" vertical="center" wrapText="0"/>
    </xf>
    <xf borderId="72" fillId="0" fontId="6" numFmtId="0" xfId="0" applyAlignment="1" applyBorder="1" applyFont="1">
      <alignment horizontal="center" shrinkToFit="0" vertical="center" wrapText="0"/>
    </xf>
    <xf borderId="72" fillId="0" fontId="6" numFmtId="1" xfId="0" applyAlignment="1" applyBorder="1" applyFont="1" applyNumberFormat="1">
      <alignment horizontal="center" shrinkToFit="0" vertical="center" wrapText="0"/>
    </xf>
    <xf borderId="0" fillId="0" fontId="21" numFmtId="0" xfId="0" applyAlignment="1" applyFont="1">
      <alignment shrinkToFit="0" vertical="bottom" wrapText="0"/>
    </xf>
    <xf borderId="58" fillId="0" fontId="6" numFmtId="0" xfId="0" applyAlignment="1" applyBorder="1" applyFont="1">
      <alignment horizontal="center" shrinkToFit="0" vertical="center" wrapText="0"/>
    </xf>
    <xf borderId="24" fillId="0" fontId="15" numFmtId="49" xfId="0" applyAlignment="1" applyBorder="1" applyFont="1" applyNumberFormat="1">
      <alignment horizontal="center" shrinkToFit="0" vertical="center" wrapText="1"/>
    </xf>
    <xf borderId="25" fillId="0" fontId="15" numFmtId="164" xfId="0" applyAlignment="1" applyBorder="1" applyFont="1" applyNumberFormat="1">
      <alignment horizontal="center" shrinkToFit="0" vertical="center" wrapText="0"/>
    </xf>
    <xf borderId="40" fillId="0" fontId="15" numFmtId="49" xfId="0" applyAlignment="1" applyBorder="1" applyFont="1" applyNumberFormat="1">
      <alignment horizontal="center" shrinkToFit="0" vertical="center" wrapText="1"/>
    </xf>
    <xf borderId="48" fillId="0" fontId="11" numFmtId="0" xfId="0" applyAlignment="1" applyBorder="1" applyFont="1">
      <alignment horizontal="center" shrinkToFit="0" vertical="center" wrapText="0"/>
    </xf>
    <xf borderId="49" fillId="0" fontId="11" numFmtId="0" xfId="0" applyAlignment="1" applyBorder="1" applyFont="1">
      <alignment horizontal="center" shrinkToFit="0" vertical="center" wrapText="0"/>
    </xf>
    <xf borderId="50" fillId="0" fontId="11" numFmtId="0" xfId="0" applyAlignment="1" applyBorder="1" applyFont="1">
      <alignment horizontal="center" shrinkToFit="0" vertical="center" wrapText="0"/>
    </xf>
    <xf borderId="41" fillId="0" fontId="15" numFmtId="164" xfId="0" applyAlignment="1" applyBorder="1" applyFont="1" applyNumberFormat="1">
      <alignment horizontal="center" shrinkToFit="0" vertical="center" wrapText="0"/>
    </xf>
    <xf borderId="38" fillId="0" fontId="11" numFmtId="0" xfId="0" applyAlignment="1" applyBorder="1" applyFont="1">
      <alignment horizontal="center" shrinkToFit="0" vertical="center" wrapText="1"/>
    </xf>
    <xf borderId="62" fillId="0" fontId="7" numFmtId="0" xfId="0" applyAlignment="1" applyBorder="1" applyFont="1">
      <alignment horizontal="right" shrinkToFit="0" vertical="center" wrapText="1"/>
    </xf>
    <xf borderId="34" fillId="0" fontId="6" numFmtId="0" xfId="0" applyAlignment="1" applyBorder="1" applyFont="1">
      <alignment horizontal="right" shrinkToFit="0" vertical="center" wrapText="1"/>
    </xf>
    <xf borderId="34" fillId="0" fontId="11" numFmtId="0" xfId="0" applyAlignment="1" applyBorder="1" applyFont="1">
      <alignment horizontal="center" shrinkToFit="0" vertical="center" wrapText="0"/>
    </xf>
    <xf borderId="34" fillId="0" fontId="5" numFmtId="1" xfId="0" applyAlignment="1" applyBorder="1" applyFont="1" applyNumberFormat="1">
      <alignment horizontal="center" shrinkToFit="0" vertical="center" wrapText="0"/>
    </xf>
    <xf borderId="34" fillId="0" fontId="5" numFmtId="165" xfId="0" applyAlignment="1" applyBorder="1" applyFont="1" applyNumberFormat="1">
      <alignment horizontal="center" shrinkToFit="0" vertical="center" wrapText="0"/>
    </xf>
    <xf borderId="63" fillId="0" fontId="5" numFmtId="1" xfId="0" applyAlignment="1" applyBorder="1" applyFont="1" applyNumberFormat="1">
      <alignment horizontal="center" shrinkToFit="0" vertical="center" wrapText="0"/>
    </xf>
    <xf borderId="63" fillId="0" fontId="11" numFmtId="165" xfId="0" applyAlignment="1" applyBorder="1" applyFont="1" applyNumberFormat="1">
      <alignment horizontal="center" shrinkToFit="0" vertical="center" wrapText="0"/>
    </xf>
    <xf borderId="0" fillId="0" fontId="5" numFmtId="0" xfId="0" applyAlignment="1" applyFont="1">
      <alignment horizontal="right" shrinkToFit="0" vertical="center" wrapText="0"/>
    </xf>
    <xf borderId="0" fillId="0" fontId="5" numFmtId="0" xfId="0" applyAlignment="1" applyFont="1">
      <alignment horizontal="center" shrinkToFit="0" vertical="center" wrapText="0"/>
    </xf>
    <xf borderId="0" fillId="0" fontId="5" numFmtId="1" xfId="0" applyAlignment="1" applyFont="1" applyNumberFormat="1">
      <alignment horizontal="center" shrinkToFit="0" vertical="center" wrapText="0"/>
    </xf>
    <xf borderId="71" fillId="0" fontId="5" numFmtId="0" xfId="0" applyAlignment="1" applyBorder="1" applyFont="1">
      <alignment horizontal="center" shrinkToFit="0" vertical="center" wrapText="0"/>
    </xf>
    <xf borderId="3" fillId="0" fontId="5" numFmtId="1" xfId="0" applyAlignment="1" applyBorder="1" applyFont="1" applyNumberFormat="1">
      <alignment horizontal="center" shrinkToFit="0" textRotation="90" vertical="center" wrapText="0"/>
    </xf>
    <xf borderId="62" fillId="0" fontId="5" numFmtId="1" xfId="0" applyAlignment="1" applyBorder="1" applyFont="1" applyNumberFormat="1">
      <alignment horizontal="right" shrinkToFit="0" vertical="center" wrapText="0"/>
    </xf>
    <xf borderId="72" fillId="0" fontId="5" numFmtId="0" xfId="0" applyAlignment="1" applyBorder="1" applyFont="1">
      <alignment horizontal="center" shrinkToFit="0" vertical="center" wrapText="0"/>
    </xf>
    <xf borderId="73" fillId="0" fontId="8" numFmtId="0" xfId="0" applyBorder="1" applyFont="1"/>
    <xf borderId="62" fillId="0" fontId="7" numFmtId="1" xfId="0" applyAlignment="1" applyBorder="1" applyFont="1" applyNumberFormat="1">
      <alignment horizontal="left" shrinkToFit="0" vertical="center" wrapText="0"/>
    </xf>
    <xf borderId="72" fillId="0" fontId="7" numFmtId="1" xfId="0" applyAlignment="1" applyBorder="1" applyFont="1" applyNumberFormat="1">
      <alignment horizontal="center" shrinkToFit="0" vertical="center" wrapText="0"/>
    </xf>
    <xf borderId="0" fillId="0" fontId="18" numFmtId="1" xfId="0" applyAlignment="1" applyFont="1" applyNumberFormat="1">
      <alignment shrinkToFit="0" vertical="bottom" wrapText="0"/>
    </xf>
    <xf borderId="55" fillId="0" fontId="5" numFmtId="0" xfId="0" applyAlignment="1" applyBorder="1" applyFont="1">
      <alignment horizontal="left" shrinkToFit="0" vertical="top" wrapText="0"/>
    </xf>
    <xf borderId="55" fillId="0" fontId="5" numFmtId="0" xfId="0" applyAlignment="1" applyBorder="1" applyFont="1">
      <alignment shrinkToFit="0" vertical="top" wrapText="0"/>
    </xf>
    <xf borderId="0" fillId="0" fontId="22" numFmtId="0" xfId="0" applyAlignment="1" applyFont="1">
      <alignment shrinkToFit="0" vertical="bottom" wrapText="0"/>
    </xf>
    <xf borderId="0" fillId="0" fontId="22" numFmtId="165" xfId="0" applyAlignment="1" applyFont="1" applyNumberFormat="1">
      <alignment shrinkToFit="0" vertical="bottom" wrapText="0"/>
    </xf>
    <xf borderId="0" fillId="0" fontId="22" numFmtId="1" xfId="0" applyAlignment="1" applyFont="1" applyNumberFormat="1">
      <alignment shrinkToFit="0" vertical="bottom" wrapText="0"/>
    </xf>
    <xf borderId="0" fillId="0" fontId="5" numFmtId="0" xfId="0" applyAlignment="1" applyFont="1">
      <alignment horizontal="left" shrinkToFit="0" vertical="top" wrapText="0"/>
    </xf>
    <xf borderId="9" fillId="0" fontId="17" numFmtId="0" xfId="0" applyAlignment="1" applyBorder="1" applyFont="1">
      <alignment horizontal="center" shrinkToFit="0" vertical="center" wrapText="1"/>
    </xf>
    <xf borderId="74" fillId="0" fontId="23" numFmtId="0" xfId="0" applyAlignment="1" applyBorder="1" applyFont="1">
      <alignment horizontal="center" shrinkToFit="0" vertical="center" wrapText="1"/>
    </xf>
    <xf borderId="75" fillId="0" fontId="8" numFmtId="0" xfId="0" applyBorder="1" applyFont="1"/>
    <xf borderId="10" fillId="0" fontId="11" numFmtId="1" xfId="0" applyAlignment="1" applyBorder="1" applyFont="1" applyNumberFormat="1">
      <alignment horizontal="center" shrinkToFit="0" textRotation="90" vertical="center" wrapText="1"/>
    </xf>
    <xf borderId="68" fillId="0" fontId="11" numFmtId="0" xfId="0" applyAlignment="1" applyBorder="1" applyFont="1">
      <alignment horizontal="center" shrinkToFit="0" vertical="center" wrapText="1"/>
    </xf>
    <xf borderId="41" fillId="0" fontId="11" numFmtId="0" xfId="0" applyAlignment="1" applyBorder="1" applyFont="1">
      <alignment horizontal="center" shrinkToFit="0" vertical="center" wrapText="1"/>
    </xf>
    <xf borderId="50" fillId="0" fontId="11" numFmtId="1" xfId="0" applyAlignment="1" applyBorder="1" applyFont="1" applyNumberFormat="1">
      <alignment horizontal="center" shrinkToFit="0" vertical="center" wrapText="1"/>
    </xf>
    <xf borderId="76" fillId="0" fontId="8" numFmtId="0" xfId="0" applyBorder="1" applyFont="1"/>
    <xf borderId="77" fillId="0" fontId="8" numFmtId="0" xfId="0" applyBorder="1" applyFont="1"/>
    <xf borderId="70" fillId="0" fontId="8" numFmtId="0" xfId="0" applyBorder="1" applyFont="1"/>
    <xf borderId="69" fillId="0" fontId="8" numFmtId="0" xfId="0" applyBorder="1" applyFont="1"/>
    <xf borderId="27" fillId="0" fontId="8" numFmtId="0" xfId="0" applyBorder="1" applyFont="1"/>
    <xf borderId="24" fillId="0" fontId="11" numFmtId="0" xfId="0" applyAlignment="1" applyBorder="1" applyFont="1">
      <alignment horizontal="center" shrinkToFit="0" vertical="center" wrapText="1"/>
    </xf>
    <xf borderId="42" fillId="0" fontId="11" numFmtId="0" xfId="0" applyAlignment="1" applyBorder="1" applyFont="1">
      <alignment horizontal="left" shrinkToFit="0" vertical="center" wrapText="1"/>
    </xf>
    <xf borderId="25" fillId="0" fontId="11" numFmtId="1" xfId="0" applyAlignment="1" applyBorder="1" applyFont="1" applyNumberFormat="1">
      <alignment horizontal="center" shrinkToFit="0" vertical="center" wrapText="1"/>
    </xf>
    <xf borderId="25" fillId="0" fontId="11" numFmtId="0" xfId="0" applyAlignment="1" applyBorder="1" applyFont="1">
      <alignment horizontal="center" shrinkToFit="0" vertical="center" wrapText="1"/>
    </xf>
    <xf borderId="42" fillId="0" fontId="11" numFmtId="1" xfId="0" applyAlignment="1" applyBorder="1" applyFont="1" applyNumberFormat="1">
      <alignment horizontal="center" shrinkToFit="0" vertical="center" wrapText="1"/>
    </xf>
    <xf borderId="13" fillId="0" fontId="11" numFmtId="0" xfId="0" applyAlignment="1" applyBorder="1" applyFont="1">
      <alignment horizontal="center" shrinkToFit="0" vertical="center" wrapText="1"/>
    </xf>
    <xf borderId="30" fillId="0" fontId="11" numFmtId="0" xfId="0" applyAlignment="1" applyBorder="1" applyFont="1">
      <alignment horizontal="left" shrinkToFit="0" vertical="center" wrapText="1"/>
    </xf>
    <xf borderId="14" fillId="0" fontId="11" numFmtId="1" xfId="0" applyAlignment="1" applyBorder="1" applyFont="1" applyNumberFormat="1">
      <alignment horizontal="center" shrinkToFit="0" vertical="center" wrapText="1"/>
    </xf>
    <xf borderId="14" fillId="0" fontId="11" numFmtId="0" xfId="0" applyAlignment="1" applyBorder="1" applyFont="1">
      <alignment horizontal="center" shrinkToFit="0" vertical="center" wrapText="1"/>
    </xf>
    <xf borderId="30" fillId="0" fontId="11" numFmtId="1" xfId="0" applyAlignment="1" applyBorder="1" applyFont="1" applyNumberFormat="1">
      <alignment horizontal="center" shrinkToFit="0" vertical="center" wrapText="1"/>
    </xf>
    <xf borderId="55" fillId="0" fontId="22" numFmtId="0" xfId="0" applyAlignment="1" applyBorder="1" applyFont="1">
      <alignment horizontal="left" shrinkToFit="0" vertical="center" wrapText="0"/>
    </xf>
    <xf borderId="4" fillId="0" fontId="11" numFmtId="0" xfId="0" applyAlignment="1" applyBorder="1" applyFont="1">
      <alignment horizontal="center" shrinkToFit="0" vertical="center" wrapText="1"/>
    </xf>
    <xf borderId="21" fillId="0" fontId="11" numFmtId="49" xfId="0" applyAlignment="1" applyBorder="1" applyFont="1" applyNumberFormat="1">
      <alignment horizontal="center" shrinkToFit="0" vertical="center" wrapText="1"/>
    </xf>
    <xf borderId="68" fillId="0" fontId="11" numFmtId="49" xfId="0" applyAlignment="1" applyBorder="1" applyFont="1" applyNumberFormat="1">
      <alignment horizontal="center" shrinkToFit="0" vertical="center" wrapText="1"/>
    </xf>
    <xf borderId="45" fillId="0" fontId="11" numFmtId="0" xfId="0" applyAlignment="1" applyBorder="1" applyFont="1">
      <alignment horizontal="center" shrinkToFit="0" vertical="center" wrapText="1"/>
    </xf>
    <xf borderId="42" fillId="0" fontId="5" numFmtId="1" xfId="0" applyAlignment="1" applyBorder="1" applyFont="1" applyNumberFormat="1">
      <alignment horizontal="center" shrinkToFit="0" vertical="center" wrapText="1"/>
    </xf>
    <xf borderId="25" fillId="0" fontId="11" numFmtId="165" xfId="0" applyAlignment="1" applyBorder="1" applyFont="1" applyNumberFormat="1">
      <alignment horizontal="center" shrinkToFit="0" vertical="center" wrapText="1"/>
    </xf>
    <xf borderId="42" fillId="0" fontId="5" numFmtId="0" xfId="0" applyAlignment="1" applyBorder="1" applyFont="1">
      <alignment horizontal="center" shrinkToFit="0" vertical="center" wrapText="0"/>
    </xf>
    <xf borderId="42" fillId="0" fontId="5" numFmtId="165" xfId="0" applyAlignment="1" applyBorder="1" applyFont="1" applyNumberFormat="1">
      <alignment horizontal="center" shrinkToFit="0" vertical="center" wrapText="0"/>
    </xf>
    <xf borderId="25" fillId="0" fontId="5" numFmtId="0" xfId="0" applyAlignment="1" applyBorder="1" applyFont="1">
      <alignment horizontal="center" shrinkToFit="0" vertical="center" wrapText="0"/>
    </xf>
    <xf borderId="41" fillId="0" fontId="5" numFmtId="0" xfId="0" applyAlignment="1" applyBorder="1" applyFont="1">
      <alignment horizontal="center" shrinkToFit="0" vertical="center" wrapText="0"/>
    </xf>
    <xf borderId="58" fillId="0" fontId="11" numFmtId="0" xfId="0" applyAlignment="1" applyBorder="1" applyFont="1">
      <alignment horizontal="center" shrinkToFit="0" vertical="center" wrapText="1"/>
    </xf>
    <xf borderId="14" fillId="0" fontId="5" numFmtId="0" xfId="0" applyAlignment="1" applyBorder="1" applyFont="1">
      <alignment horizontal="center" shrinkToFit="0" vertical="center" wrapText="0"/>
    </xf>
    <xf borderId="0" fillId="0" fontId="15" numFmtId="49" xfId="0" applyAlignment="1" applyFont="1" applyNumberFormat="1">
      <alignment horizontal="center" shrinkToFit="0" vertical="top" wrapText="1"/>
    </xf>
    <xf borderId="0" fillId="0" fontId="6" numFmtId="49" xfId="0" applyAlignment="1" applyFont="1" applyNumberFormat="1">
      <alignment shrinkToFit="0" vertical="top" wrapText="1"/>
    </xf>
    <xf borderId="0" fillId="0" fontId="6" numFmtId="0" xfId="0" applyAlignment="1" applyFont="1">
      <alignment horizontal="left" shrinkToFit="0" vertical="top" wrapText="1"/>
    </xf>
    <xf borderId="0" fillId="0" fontId="6" numFmtId="1" xfId="0" applyAlignment="1" applyFont="1" applyNumberFormat="1">
      <alignment shrinkToFit="0" vertical="bottom" wrapText="1"/>
    </xf>
    <xf borderId="0" fillId="0" fontId="6" numFmtId="0" xfId="0" applyAlignment="1" applyFont="1">
      <alignment shrinkToFit="0" vertical="bottom" wrapText="1"/>
    </xf>
    <xf borderId="0" fillId="0" fontId="6" numFmtId="0" xfId="0" applyAlignment="1" applyFont="1">
      <alignment shrinkToFit="0" vertical="bottom" wrapText="0"/>
    </xf>
    <xf borderId="0" fillId="0" fontId="6" numFmtId="165" xfId="0" applyAlignment="1" applyFont="1" applyNumberFormat="1">
      <alignment shrinkToFit="0" vertical="bottom" wrapText="0"/>
    </xf>
    <xf borderId="0" fillId="0" fontId="6" numFmtId="1" xfId="0" applyAlignment="1" applyFont="1" applyNumberFormat="1">
      <alignment shrinkToFit="0" vertical="bottom" wrapText="0"/>
    </xf>
    <xf borderId="0" fillId="0" fontId="10" numFmtId="0" xfId="0" applyAlignment="1" applyFont="1">
      <alignment shrinkToFit="0" vertical="bottom" wrapText="0"/>
    </xf>
    <xf borderId="0" fillId="0" fontId="15" numFmtId="49" xfId="0" applyAlignment="1" applyFont="1" applyNumberFormat="1">
      <alignment shrinkToFit="0" vertical="top" wrapText="0"/>
    </xf>
    <xf borderId="0" fillId="0" fontId="15" numFmtId="0" xfId="0" applyAlignment="1" applyFont="1">
      <alignment shrinkToFit="0" vertical="bottom" wrapText="0"/>
    </xf>
    <xf borderId="0" fillId="0" fontId="15" numFmtId="0" xfId="0" applyAlignment="1" applyFont="1">
      <alignment horizontal="center" shrinkToFit="0" vertical="bottom" wrapText="0"/>
    </xf>
    <xf borderId="0" fillId="0" fontId="17" numFmtId="0" xfId="0" applyAlignment="1" applyFont="1">
      <alignment shrinkToFit="0" vertical="bottom" wrapText="0"/>
    </xf>
    <xf borderId="1" fillId="0" fontId="15" numFmtId="0" xfId="0" applyAlignment="1" applyBorder="1" applyFont="1">
      <alignment shrinkToFit="0" vertical="bottom" wrapText="0"/>
    </xf>
    <xf borderId="1" fillId="0" fontId="6" numFmtId="0" xfId="0" applyAlignment="1" applyBorder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0" fillId="0" fontId="15" numFmtId="0" xfId="0" applyAlignment="1" applyFont="1">
      <alignment shrinkToFit="0" vertical="bottom" wrapText="1"/>
    </xf>
    <xf borderId="1" fillId="0" fontId="6" numFmtId="0" xfId="0" applyAlignment="1" applyBorder="1" applyFont="1">
      <alignment shrinkToFit="0" vertical="bottom" wrapText="0"/>
    </xf>
    <xf borderId="0" fillId="0" fontId="15" numFmtId="0" xfId="0" applyAlignment="1" applyFont="1">
      <alignment horizontal="left" shrinkToFit="0" vertical="bottom" wrapText="1"/>
    </xf>
    <xf borderId="0" fillId="0" fontId="15" numFmtId="0" xfId="0" applyAlignment="1" applyFont="1">
      <alignment horizontal="left" shrinkToFit="0" vertical="bottom" wrapText="0"/>
    </xf>
    <xf borderId="0" fillId="0" fontId="5" numFmtId="0" xfId="0" applyAlignment="1" applyFont="1">
      <alignment horizontal="left" shrinkToFit="0" vertical="center" wrapText="0"/>
    </xf>
    <xf borderId="25" fillId="0" fontId="11" numFmtId="0" xfId="0" applyAlignment="1" applyBorder="1" applyFont="1">
      <alignment shrinkToFit="0" vertical="bottom" wrapText="0"/>
    </xf>
    <xf borderId="25" fillId="0" fontId="11" numFmtId="0" xfId="0" applyAlignment="1" applyBorder="1" applyFont="1">
      <alignment horizontal="center" shrinkToFit="0" vertical="center" wrapText="0"/>
    </xf>
    <xf borderId="0" fillId="0" fontId="24" numFmtId="0" xfId="0" applyAlignment="1" applyFont="1">
      <alignment horizontal="center" shrinkToFit="0" vertical="center" wrapText="0"/>
    </xf>
    <xf borderId="78" fillId="0" fontId="11" numFmtId="0" xfId="0" applyAlignment="1" applyBorder="1" applyFont="1">
      <alignment horizontal="center" shrinkToFit="0" textRotation="90" vertical="center" wrapText="1"/>
    </xf>
    <xf borderId="79" fillId="0" fontId="5" numFmtId="0" xfId="0" applyAlignment="1" applyBorder="1" applyFont="1">
      <alignment horizontal="center" shrinkToFit="0" vertical="center" wrapText="1"/>
    </xf>
    <xf borderId="80" fillId="3" fontId="5" numFmtId="0" xfId="0" applyAlignment="1" applyBorder="1" applyFill="1" applyFont="1">
      <alignment horizontal="center" shrinkToFit="0" vertical="center" wrapText="1"/>
    </xf>
    <xf borderId="81" fillId="0" fontId="8" numFmtId="0" xfId="0" applyBorder="1" applyFont="1"/>
    <xf borderId="82" fillId="0" fontId="8" numFmtId="0" xfId="0" applyBorder="1" applyFont="1"/>
    <xf borderId="81" fillId="0" fontId="5" numFmtId="0" xfId="0" applyAlignment="1" applyBorder="1" applyFont="1">
      <alignment horizontal="right" shrinkToFit="0" vertical="center" wrapText="1"/>
    </xf>
    <xf borderId="83" fillId="3" fontId="5" numFmtId="0" xfId="0" applyAlignment="1" applyBorder="1" applyFont="1">
      <alignment horizontal="center" shrinkToFit="0" vertical="center" wrapText="1"/>
    </xf>
    <xf borderId="84" fillId="3" fontId="5" numFmtId="0" xfId="0" applyAlignment="1" applyBorder="1" applyFont="1">
      <alignment shrinkToFit="0" vertical="bottom" wrapText="1"/>
    </xf>
    <xf borderId="85" fillId="0" fontId="5" numFmtId="0" xfId="0" applyAlignment="1" applyBorder="1" applyFont="1">
      <alignment horizontal="center" shrinkToFit="0" textRotation="90" vertical="center" wrapText="1"/>
    </xf>
    <xf borderId="86" fillId="0" fontId="8" numFmtId="0" xfId="0" applyBorder="1" applyFont="1"/>
    <xf borderId="87" fillId="0" fontId="8" numFmtId="0" xfId="0" applyBorder="1" applyFont="1"/>
    <xf borderId="88" fillId="0" fontId="5" numFmtId="0" xfId="0" applyAlignment="1" applyBorder="1" applyFont="1">
      <alignment horizontal="center" shrinkToFit="0" textRotation="90" vertical="bottom" wrapText="1"/>
    </xf>
    <xf borderId="3" fillId="0" fontId="5" numFmtId="0" xfId="0" applyAlignment="1" applyBorder="1" applyFont="1">
      <alignment horizontal="center" shrinkToFit="0" textRotation="90" vertical="bottom" wrapText="1"/>
    </xf>
    <xf borderId="62" fillId="0" fontId="11" numFmtId="0" xfId="0" applyAlignment="1" applyBorder="1" applyFont="1">
      <alignment horizontal="center" shrinkToFit="0" vertical="bottom" wrapText="1"/>
    </xf>
    <xf borderId="3" fillId="0" fontId="11" numFmtId="0" xfId="0" applyAlignment="1" applyBorder="1" applyFont="1">
      <alignment horizontal="center" shrinkToFit="0" textRotation="90" vertical="bottom" wrapText="1"/>
    </xf>
    <xf borderId="89" fillId="0" fontId="8" numFmtId="0" xfId="0" applyBorder="1" applyFont="1"/>
    <xf borderId="90" fillId="0" fontId="8" numFmtId="0" xfId="0" applyBorder="1" applyFont="1"/>
    <xf borderId="91" fillId="0" fontId="8" numFmtId="0" xfId="0" applyBorder="1" applyFont="1"/>
    <xf borderId="92" fillId="0" fontId="11" numFmtId="0" xfId="0" applyAlignment="1" applyBorder="1" applyFont="1">
      <alignment horizontal="center" shrinkToFit="0" textRotation="90" vertical="bottom" wrapText="1"/>
    </xf>
    <xf borderId="93" fillId="0" fontId="8" numFmtId="0" xfId="0" applyBorder="1" applyFont="1"/>
    <xf borderId="94" fillId="0" fontId="8" numFmtId="0" xfId="0" applyBorder="1" applyFont="1"/>
    <xf borderId="95" fillId="0" fontId="8" numFmtId="0" xfId="0" applyBorder="1" applyFont="1"/>
    <xf borderId="96" fillId="0" fontId="11" numFmtId="0" xfId="0" applyAlignment="1" applyBorder="1" applyFont="1">
      <alignment horizontal="center" shrinkToFit="0" textRotation="90" vertical="bottom" wrapText="1"/>
    </xf>
    <xf borderId="97" fillId="0" fontId="8" numFmtId="0" xfId="0" applyBorder="1" applyFont="1"/>
    <xf borderId="93" fillId="0" fontId="11" numFmtId="0" xfId="0" applyAlignment="1" applyBorder="1" applyFont="1">
      <alignment horizontal="center" shrinkToFit="0" vertical="center" wrapText="1"/>
    </xf>
    <xf borderId="72" fillId="4" fontId="15" numFmtId="0" xfId="0" applyAlignment="1" applyBorder="1" applyFill="1" applyFont="1">
      <alignment horizontal="left" shrinkToFit="0" vertical="center" wrapText="1"/>
    </xf>
    <xf borderId="98" fillId="3" fontId="5" numFmtId="1" xfId="0" applyAlignment="1" applyBorder="1" applyFont="1" applyNumberFormat="1">
      <alignment horizontal="center" shrinkToFit="0" vertical="center" wrapText="1"/>
    </xf>
    <xf borderId="96" fillId="0" fontId="5" numFmtId="0" xfId="0" applyAlignment="1" applyBorder="1" applyFont="1">
      <alignment horizontal="center" shrinkToFit="0" vertical="center" wrapText="1"/>
    </xf>
    <xf borderId="96" fillId="0" fontId="11" numFmtId="0" xfId="0" applyAlignment="1" applyBorder="1" applyFont="1">
      <alignment horizontal="center" shrinkToFit="0" vertical="center" wrapText="1"/>
    </xf>
    <xf borderId="98" fillId="3" fontId="11" numFmtId="0" xfId="0" applyAlignment="1" applyBorder="1" applyFont="1">
      <alignment horizontal="center" shrinkToFit="0" vertical="center" wrapText="1"/>
    </xf>
    <xf borderId="96" fillId="0" fontId="11" numFmtId="165" xfId="0" applyAlignment="1" applyBorder="1" applyFont="1" applyNumberFormat="1">
      <alignment horizontal="center" shrinkToFit="0" vertical="center" wrapText="1"/>
    </xf>
    <xf borderId="99" fillId="3" fontId="11" numFmtId="0" xfId="0" applyAlignment="1" applyBorder="1" applyFont="1">
      <alignment horizontal="center" shrinkToFit="0" vertical="center" wrapText="1"/>
    </xf>
    <xf borderId="100" fillId="0" fontId="11" numFmtId="0" xfId="0" applyAlignment="1" applyBorder="1" applyFont="1">
      <alignment horizontal="center" shrinkToFit="0" vertical="center" wrapText="1"/>
    </xf>
    <xf borderId="72" fillId="4" fontId="15" numFmtId="0" xfId="0" applyAlignment="1" applyBorder="1" applyFont="1">
      <alignment horizontal="left" shrinkToFit="0" vertical="center" wrapText="0"/>
    </xf>
    <xf borderId="96" fillId="0" fontId="11" numFmtId="1" xfId="0" applyAlignment="1" applyBorder="1" applyFont="1" applyNumberFormat="1">
      <alignment horizontal="center" shrinkToFit="0" vertical="center" wrapText="1"/>
    </xf>
    <xf borderId="98" fillId="3" fontId="11" numFmtId="1" xfId="0" applyAlignment="1" applyBorder="1" applyFont="1" applyNumberFormat="1">
      <alignment horizontal="center" shrinkToFit="0" vertical="center" wrapText="1"/>
    </xf>
    <xf borderId="101" fillId="0" fontId="5" numFmtId="0" xfId="0" applyAlignment="1" applyBorder="1" applyFont="1">
      <alignment horizontal="right" shrinkToFit="0" vertical="bottom" wrapText="1"/>
    </xf>
    <xf borderId="102" fillId="0" fontId="8" numFmtId="0" xfId="0" applyBorder="1" applyFont="1"/>
    <xf borderId="103" fillId="0" fontId="5" numFmtId="1" xfId="0" applyAlignment="1" applyBorder="1" applyFont="1" applyNumberFormat="1">
      <alignment horizontal="center" shrinkToFit="0" vertical="center" wrapText="1"/>
    </xf>
    <xf borderId="103" fillId="0" fontId="5" numFmtId="0" xfId="0" applyAlignment="1" applyBorder="1" applyFont="1">
      <alignment horizontal="center" shrinkToFit="0" vertical="center" wrapText="1"/>
    </xf>
    <xf borderId="103" fillId="0" fontId="5" numFmtId="165" xfId="0" applyAlignment="1" applyBorder="1" applyFont="1" applyNumberFormat="1">
      <alignment horizontal="center" shrinkToFit="0" vertical="center" wrapText="1"/>
    </xf>
    <xf borderId="104" fillId="0" fontId="5" numFmtId="0" xfId="0" applyAlignment="1" applyBorder="1" applyFont="1">
      <alignment horizontal="center" shrinkToFit="0" vertical="center" wrapText="1"/>
    </xf>
    <xf borderId="105" fillId="0" fontId="5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4">
    <dxf>
      <font/>
      <fill>
        <patternFill patternType="solid">
          <fgColor rgb="FFFF8080"/>
          <bgColor rgb="FFFF8080"/>
        </patternFill>
      </fill>
      <border/>
    </dxf>
    <dxf>
      <font>
        <color rgb="FF800080"/>
      </font>
      <fill>
        <patternFill patternType="solid">
          <fgColor rgb="FFFF99CC"/>
          <bgColor rgb="FFFF99CC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>
        <color rgb="FF008000"/>
      </font>
      <fill>
        <patternFill patternType="solid">
          <fgColor rgb="FF00FF00"/>
          <bgColor rgb="FF00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3</xdr:row>
      <xdr:rowOff>638175</xdr:rowOff>
    </xdr:from>
    <xdr:ext cx="4333875" cy="3343275"/>
    <xdr:sp>
      <xdr:nvSpPr>
        <xdr:cNvPr id="3" name="Shape 3"/>
        <xdr:cNvSpPr/>
      </xdr:nvSpPr>
      <xdr:spPr>
        <a:xfrm>
          <a:off x="3183825" y="2113125"/>
          <a:ext cx="4324350" cy="33337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ЗАТВЕРДЖУЮ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Ректор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Миколаївського національного університету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імені В. О. Сухомлинського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академік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НАПН України _____________  В. Д. Будак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Протокол вченої ради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6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№______ від "____"_____________ 20___ р.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i="0" sz="160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C:RABOTA/&#1053;&#1072;&#1074;&#1095;_&#1087;&#1083;&#1072;&#1085;&#1080;/_MON_plany/geografy1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/>
  <cols>
    <col customWidth="1" min="1" max="55" width="3.71"/>
    <col customWidth="1" min="56" max="63" width="7.71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ht="39.75" customHeight="1">
      <c r="A2" s="2" t="s">
        <v>0</v>
      </c>
    </row>
    <row r="3" ht="39.75" customHeight="1">
      <c r="A3" s="2" t="s">
        <v>1</v>
      </c>
    </row>
    <row r="4" ht="60.0" customHeight="1">
      <c r="A4" s="3" t="s">
        <v>2</v>
      </c>
    </row>
    <row r="5" ht="30.0" customHeight="1">
      <c r="A5" s="4" t="s">
        <v>3</v>
      </c>
    </row>
    <row r="6" ht="19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</row>
    <row r="7" ht="30.0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 t="s">
        <v>4</v>
      </c>
      <c r="AB7" s="7" t="s">
        <v>5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5"/>
      <c r="AW7" s="5"/>
      <c r="AX7" s="6" t="s">
        <v>6</v>
      </c>
      <c r="BF7" s="7" t="s">
        <v>7</v>
      </c>
      <c r="BG7" s="8"/>
      <c r="BH7" s="8"/>
      <c r="BI7" s="8"/>
      <c r="BJ7" s="8"/>
      <c r="BK7" s="8"/>
    </row>
    <row r="8" ht="30.0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 t="s">
        <v>8</v>
      </c>
      <c r="AB8" s="7" t="s">
        <v>9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5"/>
      <c r="AW8" s="5"/>
      <c r="AX8" s="6" t="s">
        <v>10</v>
      </c>
      <c r="BF8" s="9" t="s">
        <v>11</v>
      </c>
      <c r="BG8" s="10"/>
      <c r="BH8" s="10"/>
      <c r="BI8" s="10"/>
      <c r="BJ8" s="10"/>
      <c r="BK8" s="10"/>
    </row>
    <row r="9" ht="34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1" t="s">
        <v>12</v>
      </c>
      <c r="AB9" s="12" t="s">
        <v>13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5"/>
      <c r="AW9" s="5"/>
      <c r="AX9" s="6" t="s">
        <v>14</v>
      </c>
      <c r="BF9" s="9" t="s">
        <v>15</v>
      </c>
      <c r="BG9" s="10"/>
      <c r="BH9" s="10"/>
      <c r="BI9" s="10"/>
      <c r="BJ9" s="10"/>
      <c r="BK9" s="10"/>
    </row>
    <row r="10" ht="30.0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 t="s">
        <v>16</v>
      </c>
      <c r="AB10" s="9" t="s">
        <v>17</v>
      </c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5"/>
      <c r="AW10" s="5"/>
      <c r="AX10" s="6" t="s">
        <v>18</v>
      </c>
      <c r="BF10" s="9" t="s">
        <v>19</v>
      </c>
      <c r="BG10" s="10"/>
      <c r="BH10" s="10"/>
      <c r="BI10" s="10"/>
      <c r="BJ10" s="10"/>
      <c r="BK10" s="10"/>
    </row>
    <row r="11" ht="30.0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 t="s">
        <v>20</v>
      </c>
      <c r="AB11" s="7" t="s">
        <v>21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13"/>
      <c r="AW11" s="13"/>
      <c r="AX11" s="6" t="s">
        <v>22</v>
      </c>
      <c r="BF11" s="9">
        <v>2020.0</v>
      </c>
      <c r="BG11" s="10"/>
      <c r="BH11" s="10"/>
      <c r="BI11" s="10"/>
      <c r="BJ11" s="10"/>
      <c r="BK11" s="10"/>
    </row>
    <row r="12" ht="30.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6" t="s">
        <v>23</v>
      </c>
      <c r="AB12" s="9" t="s">
        <v>24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3"/>
      <c r="AW12" s="13"/>
      <c r="AX12" s="6" t="s">
        <v>25</v>
      </c>
      <c r="BF12" s="14" t="s">
        <v>26</v>
      </c>
      <c r="BG12" s="14" t="s">
        <v>27</v>
      </c>
      <c r="BH12" s="14" t="s">
        <v>28</v>
      </c>
      <c r="BI12" s="14" t="s">
        <v>29</v>
      </c>
      <c r="BJ12" s="15"/>
      <c r="BK12" s="15"/>
    </row>
    <row r="13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"/>
      <c r="T13" s="6"/>
      <c r="U13" s="6"/>
      <c r="V13" s="6"/>
      <c r="W13" s="6"/>
      <c r="X13" s="6"/>
      <c r="Y13" s="6"/>
      <c r="Z13" s="6"/>
      <c r="AA13" s="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"/>
      <c r="AW13" s="1"/>
      <c r="AX13" s="17"/>
      <c r="AY13" s="17"/>
      <c r="AZ13" s="17"/>
      <c r="BA13" s="17"/>
      <c r="BB13" s="17"/>
      <c r="BC13" s="17"/>
      <c r="BD13" s="17"/>
      <c r="BE13" s="17"/>
      <c r="BF13" s="18"/>
      <c r="BG13" s="18"/>
      <c r="BH13" s="18"/>
      <c r="BI13" s="18"/>
      <c r="BJ13" s="18"/>
      <c r="BK13" s="18"/>
    </row>
    <row r="14" ht="30.0" customHeight="1">
      <c r="A14" s="19" t="s">
        <v>30</v>
      </c>
      <c r="BB14" s="1"/>
      <c r="BC14" s="20" t="s">
        <v>31</v>
      </c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ht="24.75" customHeight="1">
      <c r="A16" s="21" t="s">
        <v>32</v>
      </c>
      <c r="B16" s="22" t="s">
        <v>33</v>
      </c>
      <c r="C16" s="23"/>
      <c r="D16" s="23"/>
      <c r="E16" s="24"/>
      <c r="F16" s="22" t="s">
        <v>34</v>
      </c>
      <c r="G16" s="23"/>
      <c r="H16" s="23"/>
      <c r="I16" s="25"/>
      <c r="J16" s="22" t="s">
        <v>35</v>
      </c>
      <c r="K16" s="23"/>
      <c r="L16" s="23"/>
      <c r="M16" s="23"/>
      <c r="N16" s="24"/>
      <c r="O16" s="22" t="s">
        <v>36</v>
      </c>
      <c r="P16" s="23"/>
      <c r="Q16" s="23"/>
      <c r="R16" s="24"/>
      <c r="S16" s="22" t="s">
        <v>37</v>
      </c>
      <c r="T16" s="23"/>
      <c r="U16" s="23"/>
      <c r="V16" s="23"/>
      <c r="W16" s="24"/>
      <c r="X16" s="22" t="s">
        <v>38</v>
      </c>
      <c r="Y16" s="23"/>
      <c r="Z16" s="23"/>
      <c r="AA16" s="24"/>
      <c r="AB16" s="22" t="s">
        <v>39</v>
      </c>
      <c r="AC16" s="23"/>
      <c r="AD16" s="23"/>
      <c r="AE16" s="24"/>
      <c r="AF16" s="22" t="s">
        <v>40</v>
      </c>
      <c r="AG16" s="23"/>
      <c r="AH16" s="23"/>
      <c r="AI16" s="23"/>
      <c r="AJ16" s="24"/>
      <c r="AK16" s="22" t="s">
        <v>41</v>
      </c>
      <c r="AL16" s="23"/>
      <c r="AM16" s="23"/>
      <c r="AN16" s="24"/>
      <c r="AO16" s="22" t="s">
        <v>42</v>
      </c>
      <c r="AP16" s="23"/>
      <c r="AQ16" s="23"/>
      <c r="AR16" s="23"/>
      <c r="AS16" s="24"/>
      <c r="AT16" s="22" t="s">
        <v>43</v>
      </c>
      <c r="AU16" s="23"/>
      <c r="AV16" s="23"/>
      <c r="AW16" s="24"/>
      <c r="AX16" s="22" t="s">
        <v>44</v>
      </c>
      <c r="AY16" s="23"/>
      <c r="AZ16" s="23"/>
      <c r="BA16" s="24"/>
      <c r="BB16" s="26"/>
      <c r="BC16" s="21" t="s">
        <v>32</v>
      </c>
      <c r="BD16" s="27" t="s">
        <v>45</v>
      </c>
      <c r="BE16" s="28" t="s">
        <v>46</v>
      </c>
      <c r="BF16" s="28" t="s">
        <v>47</v>
      </c>
      <c r="BG16" s="28" t="s">
        <v>48</v>
      </c>
      <c r="BH16" s="28" t="s">
        <v>49</v>
      </c>
      <c r="BI16" s="28" t="s">
        <v>50</v>
      </c>
      <c r="BJ16" s="28" t="s">
        <v>51</v>
      </c>
      <c r="BK16" s="29" t="s">
        <v>52</v>
      </c>
    </row>
    <row r="17" ht="24.75" customHeight="1">
      <c r="A17" s="30"/>
      <c r="B17" s="31">
        <v>1.0</v>
      </c>
      <c r="C17" s="32">
        <v>2.0</v>
      </c>
      <c r="D17" s="32">
        <v>3.0</v>
      </c>
      <c r="E17" s="33">
        <v>4.0</v>
      </c>
      <c r="F17" s="31">
        <v>5.0</v>
      </c>
      <c r="G17" s="32">
        <v>6.0</v>
      </c>
      <c r="H17" s="32">
        <v>7.0</v>
      </c>
      <c r="I17" s="32">
        <v>8.0</v>
      </c>
      <c r="J17" s="31">
        <v>9.0</v>
      </c>
      <c r="K17" s="32">
        <v>10.0</v>
      </c>
      <c r="L17" s="32">
        <v>11.0</v>
      </c>
      <c r="M17" s="32">
        <v>12.0</v>
      </c>
      <c r="N17" s="33">
        <v>13.0</v>
      </c>
      <c r="O17" s="31">
        <v>14.0</v>
      </c>
      <c r="P17" s="32">
        <v>15.0</v>
      </c>
      <c r="Q17" s="32">
        <v>16.0</v>
      </c>
      <c r="R17" s="33">
        <v>17.0</v>
      </c>
      <c r="S17" s="31">
        <v>18.0</v>
      </c>
      <c r="T17" s="32">
        <v>19.0</v>
      </c>
      <c r="U17" s="32">
        <v>20.0</v>
      </c>
      <c r="V17" s="32">
        <v>21.0</v>
      </c>
      <c r="W17" s="33">
        <v>22.0</v>
      </c>
      <c r="X17" s="31">
        <v>23.0</v>
      </c>
      <c r="Y17" s="32">
        <v>24.0</v>
      </c>
      <c r="Z17" s="32">
        <v>25.0</v>
      </c>
      <c r="AA17" s="33">
        <v>26.0</v>
      </c>
      <c r="AB17" s="31">
        <v>27.0</v>
      </c>
      <c r="AC17" s="32">
        <v>28.0</v>
      </c>
      <c r="AD17" s="32">
        <v>29.0</v>
      </c>
      <c r="AE17" s="33">
        <v>30.0</v>
      </c>
      <c r="AF17" s="31">
        <v>31.0</v>
      </c>
      <c r="AG17" s="32">
        <v>32.0</v>
      </c>
      <c r="AH17" s="32">
        <v>33.0</v>
      </c>
      <c r="AI17" s="32">
        <v>34.0</v>
      </c>
      <c r="AJ17" s="33">
        <v>35.0</v>
      </c>
      <c r="AK17" s="31">
        <v>36.0</v>
      </c>
      <c r="AL17" s="32">
        <v>37.0</v>
      </c>
      <c r="AM17" s="32">
        <v>38.0</v>
      </c>
      <c r="AN17" s="33">
        <v>39.0</v>
      </c>
      <c r="AO17" s="31">
        <v>40.0</v>
      </c>
      <c r="AP17" s="32">
        <v>41.0</v>
      </c>
      <c r="AQ17" s="32">
        <v>42.0</v>
      </c>
      <c r="AR17" s="32">
        <v>43.0</v>
      </c>
      <c r="AS17" s="33">
        <v>44.0</v>
      </c>
      <c r="AT17" s="31">
        <v>45.0</v>
      </c>
      <c r="AU17" s="32">
        <v>46.0</v>
      </c>
      <c r="AV17" s="32">
        <v>47.0</v>
      </c>
      <c r="AW17" s="33">
        <v>48.0</v>
      </c>
      <c r="AX17" s="31">
        <v>49.0</v>
      </c>
      <c r="AY17" s="32">
        <v>50.0</v>
      </c>
      <c r="AZ17" s="32">
        <v>51.0</v>
      </c>
      <c r="BA17" s="33">
        <v>52.0</v>
      </c>
      <c r="BB17" s="34"/>
      <c r="BC17" s="30"/>
      <c r="BD17" s="35"/>
      <c r="BE17" s="36"/>
      <c r="BF17" s="36"/>
      <c r="BG17" s="36"/>
      <c r="BH17" s="36"/>
      <c r="BI17" s="36"/>
      <c r="BJ17" s="36"/>
      <c r="BK17" s="37"/>
    </row>
    <row r="18" ht="19.5" customHeight="1">
      <c r="A18" s="38" t="s">
        <v>53</v>
      </c>
      <c r="B18" s="39"/>
      <c r="C18" s="40"/>
      <c r="D18" s="40"/>
      <c r="E18" s="41"/>
      <c r="F18" s="39"/>
      <c r="G18" s="40"/>
      <c r="H18" s="40"/>
      <c r="I18" s="40"/>
      <c r="J18" s="39"/>
      <c r="K18" s="40"/>
      <c r="L18" s="40"/>
      <c r="M18" s="40"/>
      <c r="N18" s="41"/>
      <c r="O18" s="39"/>
      <c r="P18" s="40"/>
      <c r="Q18" s="40"/>
      <c r="R18" s="40"/>
      <c r="S18" s="40"/>
      <c r="T18" s="41" t="s">
        <v>54</v>
      </c>
      <c r="U18" s="41" t="s">
        <v>54</v>
      </c>
      <c r="V18" s="40" t="s">
        <v>55</v>
      </c>
      <c r="W18" s="41" t="s">
        <v>55</v>
      </c>
      <c r="X18" s="39"/>
      <c r="Y18" s="40"/>
      <c r="Z18" s="40"/>
      <c r="AA18" s="41"/>
      <c r="AB18" s="39"/>
      <c r="AC18" s="40"/>
      <c r="AD18" s="40"/>
      <c r="AE18" s="41"/>
      <c r="AF18" s="39"/>
      <c r="AG18" s="40"/>
      <c r="AH18" s="40"/>
      <c r="AI18" s="40"/>
      <c r="AJ18" s="41"/>
      <c r="AK18" s="39"/>
      <c r="AL18" s="40"/>
      <c r="AM18" s="40"/>
      <c r="AN18" s="41"/>
      <c r="AO18" s="39"/>
      <c r="AP18" s="40" t="s">
        <v>54</v>
      </c>
      <c r="AQ18" s="40" t="s">
        <v>54</v>
      </c>
      <c r="AR18" s="40" t="s">
        <v>55</v>
      </c>
      <c r="AS18" s="41" t="s">
        <v>55</v>
      </c>
      <c r="AT18" s="39" t="s">
        <v>55</v>
      </c>
      <c r="AU18" s="40" t="s">
        <v>55</v>
      </c>
      <c r="AV18" s="40" t="s">
        <v>55</v>
      </c>
      <c r="AW18" s="41" t="s">
        <v>55</v>
      </c>
      <c r="AX18" s="39" t="s">
        <v>55</v>
      </c>
      <c r="AY18" s="40" t="s">
        <v>55</v>
      </c>
      <c r="AZ18" s="40" t="s">
        <v>55</v>
      </c>
      <c r="BA18" s="41" t="s">
        <v>55</v>
      </c>
      <c r="BB18" s="42"/>
      <c r="BC18" s="38" t="s">
        <v>53</v>
      </c>
      <c r="BD18" s="43">
        <f t="shared" ref="BD18:BD20" si="1">COUNTBLANK(B18:BA18)</f>
        <v>36</v>
      </c>
      <c r="BE18" s="44">
        <f t="shared" ref="BE18:BE21" si="2">COUNTIF(B18:BA18,"С")</f>
        <v>4</v>
      </c>
      <c r="BF18" s="44">
        <f t="shared" ref="BF18:BF21" si="3">COUNTIF(B18:BA18,"А")</f>
        <v>0</v>
      </c>
      <c r="BG18" s="44">
        <f t="shared" ref="BG18:BG21" si="4">COUNTIF(B18:BA18,"Н")</f>
        <v>0</v>
      </c>
      <c r="BH18" s="44">
        <f t="shared" ref="BH18:BH21" si="5">COUNTIF(B18:BA18,"П")</f>
        <v>0</v>
      </c>
      <c r="BI18" s="44">
        <f t="shared" ref="BI18:BI21" si="6">COUNTIF(B18:BA18,"Д")</f>
        <v>0</v>
      </c>
      <c r="BJ18" s="44">
        <f t="shared" ref="BJ18:BJ21" si="7">COUNTIF(B18:BA18,"К")</f>
        <v>12</v>
      </c>
      <c r="BK18" s="45">
        <f t="shared" ref="BK18:BK21" si="8">SUM(BD18:BJ18)</f>
        <v>52</v>
      </c>
    </row>
    <row r="19" ht="19.5" customHeight="1">
      <c r="A19" s="46" t="s">
        <v>56</v>
      </c>
      <c r="B19" s="47"/>
      <c r="C19" s="48"/>
      <c r="D19" s="48"/>
      <c r="E19" s="49"/>
      <c r="F19" s="47"/>
      <c r="G19" s="48"/>
      <c r="H19" s="48"/>
      <c r="I19" s="48"/>
      <c r="J19" s="47" t="s">
        <v>57</v>
      </c>
      <c r="K19" s="48" t="s">
        <v>57</v>
      </c>
      <c r="L19" s="48"/>
      <c r="M19" s="48"/>
      <c r="N19" s="49"/>
      <c r="O19" s="47"/>
      <c r="P19" s="48"/>
      <c r="Q19" s="48"/>
      <c r="R19" s="48"/>
      <c r="S19" s="48"/>
      <c r="T19" s="49" t="s">
        <v>54</v>
      </c>
      <c r="U19" s="49" t="s">
        <v>54</v>
      </c>
      <c r="V19" s="48" t="s">
        <v>55</v>
      </c>
      <c r="W19" s="49" t="s">
        <v>55</v>
      </c>
      <c r="X19" s="47"/>
      <c r="Y19" s="48"/>
      <c r="Z19" s="48"/>
      <c r="AA19" s="49"/>
      <c r="AB19" s="47"/>
      <c r="AC19" s="48"/>
      <c r="AD19" s="48"/>
      <c r="AE19" s="49"/>
      <c r="AF19" s="47"/>
      <c r="AG19" s="48" t="s">
        <v>57</v>
      </c>
      <c r="AH19" s="48" t="s">
        <v>57</v>
      </c>
      <c r="AI19" s="48"/>
      <c r="AJ19" s="49"/>
      <c r="AK19" s="47"/>
      <c r="AL19" s="48"/>
      <c r="AM19" s="48"/>
      <c r="AN19" s="49"/>
      <c r="AO19" s="47"/>
      <c r="AP19" s="48" t="s">
        <v>54</v>
      </c>
      <c r="AQ19" s="48" t="s">
        <v>54</v>
      </c>
      <c r="AR19" s="48" t="s">
        <v>55</v>
      </c>
      <c r="AS19" s="49" t="s">
        <v>55</v>
      </c>
      <c r="AT19" s="47" t="s">
        <v>55</v>
      </c>
      <c r="AU19" s="48" t="s">
        <v>55</v>
      </c>
      <c r="AV19" s="48" t="s">
        <v>55</v>
      </c>
      <c r="AW19" s="49" t="s">
        <v>55</v>
      </c>
      <c r="AX19" s="47" t="s">
        <v>55</v>
      </c>
      <c r="AY19" s="48" t="s">
        <v>55</v>
      </c>
      <c r="AZ19" s="48" t="s">
        <v>55</v>
      </c>
      <c r="BA19" s="49" t="s">
        <v>55</v>
      </c>
      <c r="BB19" s="42"/>
      <c r="BC19" s="46" t="s">
        <v>56</v>
      </c>
      <c r="BD19" s="50">
        <f t="shared" si="1"/>
        <v>32</v>
      </c>
      <c r="BE19" s="51">
        <f t="shared" si="2"/>
        <v>4</v>
      </c>
      <c r="BF19" s="51">
        <f t="shared" si="3"/>
        <v>0</v>
      </c>
      <c r="BG19" s="51">
        <f t="shared" si="4"/>
        <v>4</v>
      </c>
      <c r="BH19" s="51">
        <f t="shared" si="5"/>
        <v>0</v>
      </c>
      <c r="BI19" s="51">
        <f t="shared" si="6"/>
        <v>0</v>
      </c>
      <c r="BJ19" s="51">
        <f t="shared" si="7"/>
        <v>12</v>
      </c>
      <c r="BK19" s="52">
        <f t="shared" si="8"/>
        <v>52</v>
      </c>
    </row>
    <row r="20" ht="19.5" customHeight="1">
      <c r="A20" s="46" t="s">
        <v>58</v>
      </c>
      <c r="B20" s="47"/>
      <c r="C20" s="48"/>
      <c r="D20" s="48"/>
      <c r="E20" s="49"/>
      <c r="F20" s="47"/>
      <c r="G20" s="48"/>
      <c r="H20" s="48"/>
      <c r="I20" s="48"/>
      <c r="J20" s="47" t="s">
        <v>57</v>
      </c>
      <c r="K20" s="48" t="s">
        <v>57</v>
      </c>
      <c r="L20" s="48"/>
      <c r="M20" s="48"/>
      <c r="N20" s="49"/>
      <c r="O20" s="47"/>
      <c r="P20" s="48"/>
      <c r="Q20" s="48"/>
      <c r="R20" s="48"/>
      <c r="S20" s="48"/>
      <c r="T20" s="49" t="s">
        <v>54</v>
      </c>
      <c r="U20" s="49" t="s">
        <v>54</v>
      </c>
      <c r="V20" s="48" t="s">
        <v>55</v>
      </c>
      <c r="W20" s="49" t="s">
        <v>55</v>
      </c>
      <c r="X20" s="47"/>
      <c r="Y20" s="48"/>
      <c r="Z20" s="48"/>
      <c r="AA20" s="49"/>
      <c r="AB20" s="47"/>
      <c r="AC20" s="48"/>
      <c r="AD20" s="48"/>
      <c r="AE20" s="49"/>
      <c r="AF20" s="47"/>
      <c r="AG20" s="48" t="s">
        <v>57</v>
      </c>
      <c r="AH20" s="48" t="s">
        <v>57</v>
      </c>
      <c r="AI20" s="48"/>
      <c r="AJ20" s="49"/>
      <c r="AK20" s="47"/>
      <c r="AL20" s="48"/>
      <c r="AM20" s="48"/>
      <c r="AN20" s="49"/>
      <c r="AO20" s="47"/>
      <c r="AP20" s="48" t="s">
        <v>54</v>
      </c>
      <c r="AQ20" s="48" t="s">
        <v>54</v>
      </c>
      <c r="AR20" s="48" t="s">
        <v>55</v>
      </c>
      <c r="AS20" s="49" t="s">
        <v>55</v>
      </c>
      <c r="AT20" s="47" t="s">
        <v>55</v>
      </c>
      <c r="AU20" s="48" t="s">
        <v>55</v>
      </c>
      <c r="AV20" s="48" t="s">
        <v>55</v>
      </c>
      <c r="AW20" s="49" t="s">
        <v>55</v>
      </c>
      <c r="AX20" s="47" t="s">
        <v>55</v>
      </c>
      <c r="AY20" s="48" t="s">
        <v>55</v>
      </c>
      <c r="AZ20" s="48" t="s">
        <v>55</v>
      </c>
      <c r="BA20" s="49" t="s">
        <v>55</v>
      </c>
      <c r="BB20" s="42"/>
      <c r="BC20" s="46" t="s">
        <v>58</v>
      </c>
      <c r="BD20" s="50">
        <f t="shared" si="1"/>
        <v>32</v>
      </c>
      <c r="BE20" s="51">
        <f t="shared" si="2"/>
        <v>4</v>
      </c>
      <c r="BF20" s="51">
        <f t="shared" si="3"/>
        <v>0</v>
      </c>
      <c r="BG20" s="51">
        <f t="shared" si="4"/>
        <v>4</v>
      </c>
      <c r="BH20" s="51">
        <f t="shared" si="5"/>
        <v>0</v>
      </c>
      <c r="BI20" s="51">
        <f t="shared" si="6"/>
        <v>0</v>
      </c>
      <c r="BJ20" s="51">
        <f t="shared" si="7"/>
        <v>12</v>
      </c>
      <c r="BK20" s="52">
        <f t="shared" si="8"/>
        <v>52</v>
      </c>
    </row>
    <row r="21" ht="19.5" customHeight="1">
      <c r="A21" s="53" t="s">
        <v>59</v>
      </c>
      <c r="B21" s="54"/>
      <c r="C21" s="55"/>
      <c r="D21" s="55"/>
      <c r="E21" s="56"/>
      <c r="F21" s="54"/>
      <c r="G21" s="55"/>
      <c r="H21" s="55" t="s">
        <v>57</v>
      </c>
      <c r="I21" s="55" t="s">
        <v>57</v>
      </c>
      <c r="J21" s="54" t="s">
        <v>57</v>
      </c>
      <c r="K21" s="55" t="s">
        <v>57</v>
      </c>
      <c r="L21" s="55"/>
      <c r="M21" s="55"/>
      <c r="N21" s="56"/>
      <c r="O21" s="54"/>
      <c r="P21" s="55"/>
      <c r="Q21" s="55"/>
      <c r="R21" s="55"/>
      <c r="S21" s="55"/>
      <c r="T21" s="56" t="s">
        <v>54</v>
      </c>
      <c r="U21" s="56" t="s">
        <v>54</v>
      </c>
      <c r="V21" s="55" t="s">
        <v>55</v>
      </c>
      <c r="W21" s="56" t="s">
        <v>55</v>
      </c>
      <c r="X21" s="54" t="s">
        <v>60</v>
      </c>
      <c r="Y21" s="55" t="s">
        <v>60</v>
      </c>
      <c r="Z21" s="55" t="s">
        <v>60</v>
      </c>
      <c r="AA21" s="56" t="s">
        <v>60</v>
      </c>
      <c r="AB21" s="54" t="s">
        <v>60</v>
      </c>
      <c r="AC21" s="55" t="s">
        <v>60</v>
      </c>
      <c r="AD21" s="55" t="s">
        <v>60</v>
      </c>
      <c r="AE21" s="56" t="s">
        <v>60</v>
      </c>
      <c r="AF21" s="57"/>
      <c r="AG21" s="58"/>
      <c r="AH21" s="58"/>
      <c r="AI21" s="58"/>
      <c r="AJ21" s="59"/>
      <c r="AK21" s="57"/>
      <c r="AL21" s="58"/>
      <c r="AM21" s="58"/>
      <c r="AN21" s="56" t="s">
        <v>54</v>
      </c>
      <c r="AO21" s="54" t="s">
        <v>54</v>
      </c>
      <c r="AP21" s="55" t="s">
        <v>61</v>
      </c>
      <c r="AQ21" s="55" t="s">
        <v>61</v>
      </c>
      <c r="AR21" s="55"/>
      <c r="AS21" s="56"/>
      <c r="AT21" s="54"/>
      <c r="AU21" s="55"/>
      <c r="AV21" s="55"/>
      <c r="AW21" s="56"/>
      <c r="AX21" s="54"/>
      <c r="AY21" s="55"/>
      <c r="AZ21" s="55"/>
      <c r="BA21" s="56"/>
      <c r="BB21" s="42"/>
      <c r="BC21" s="53" t="s">
        <v>59</v>
      </c>
      <c r="BD21" s="60">
        <f>COUNTBLANK(B21:AQ21)</f>
        <v>22</v>
      </c>
      <c r="BE21" s="61">
        <f t="shared" si="2"/>
        <v>4</v>
      </c>
      <c r="BF21" s="61">
        <f t="shared" si="3"/>
        <v>2</v>
      </c>
      <c r="BG21" s="61">
        <f t="shared" si="4"/>
        <v>4</v>
      </c>
      <c r="BH21" s="61">
        <f t="shared" si="5"/>
        <v>8</v>
      </c>
      <c r="BI21" s="61">
        <f t="shared" si="6"/>
        <v>0</v>
      </c>
      <c r="BJ21" s="61">
        <f t="shared" si="7"/>
        <v>2</v>
      </c>
      <c r="BK21" s="62">
        <f t="shared" si="8"/>
        <v>42</v>
      </c>
    </row>
    <row r="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63" t="s">
        <v>62</v>
      </c>
      <c r="BD22" s="60">
        <f t="shared" ref="BD22:BK22" si="9">SUM(BD18:BD21)</f>
        <v>122</v>
      </c>
      <c r="BE22" s="60">
        <f t="shared" si="9"/>
        <v>16</v>
      </c>
      <c r="BF22" s="60">
        <f t="shared" si="9"/>
        <v>2</v>
      </c>
      <c r="BG22" s="60">
        <f t="shared" si="9"/>
        <v>12</v>
      </c>
      <c r="BH22" s="60">
        <f t="shared" si="9"/>
        <v>8</v>
      </c>
      <c r="BI22" s="60">
        <f t="shared" si="9"/>
        <v>0</v>
      </c>
      <c r="BJ22" s="60">
        <f t="shared" si="9"/>
        <v>38</v>
      </c>
      <c r="BK22" s="64">
        <f t="shared" si="9"/>
        <v>198</v>
      </c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ht="18.75" customHeight="1">
      <c r="A24" s="65" t="s">
        <v>63</v>
      </c>
      <c r="B24" s="66"/>
      <c r="C24" s="66"/>
      <c r="D24" s="66"/>
      <c r="E24" s="67"/>
      <c r="F24" s="68" t="s">
        <v>64</v>
      </c>
      <c r="J24" s="66"/>
      <c r="K24" s="48" t="s">
        <v>54</v>
      </c>
      <c r="L24" s="68" t="s">
        <v>65</v>
      </c>
      <c r="Q24" s="66"/>
      <c r="R24" s="48" t="s">
        <v>57</v>
      </c>
      <c r="S24" s="68" t="s">
        <v>66</v>
      </c>
      <c r="X24" s="66"/>
      <c r="Y24" s="48" t="s">
        <v>60</v>
      </c>
      <c r="Z24" s="68" t="s">
        <v>67</v>
      </c>
      <c r="AE24" s="66"/>
      <c r="AF24" s="48" t="s">
        <v>61</v>
      </c>
      <c r="AG24" s="69" t="s">
        <v>68</v>
      </c>
      <c r="AM24" s="68"/>
      <c r="AN24" s="48" t="s">
        <v>69</v>
      </c>
      <c r="AO24" s="69" t="s">
        <v>70</v>
      </c>
      <c r="AU24" s="1"/>
      <c r="AV24" s="48" t="s">
        <v>55</v>
      </c>
      <c r="AW24" s="69" t="s">
        <v>51</v>
      </c>
      <c r="BB24" s="1"/>
      <c r="BC24" s="66"/>
      <c r="BD24" s="66"/>
      <c r="BE24" s="66"/>
      <c r="BF24" s="66"/>
      <c r="BG24" s="66"/>
      <c r="BH24" s="66"/>
      <c r="BI24" s="66"/>
      <c r="BJ24" s="66"/>
      <c r="BK24" s="66"/>
    </row>
    <row r="25" ht="20.25" customHeight="1">
      <c r="A25" s="70"/>
      <c r="B25" s="70"/>
      <c r="C25" s="70"/>
      <c r="D25" s="70"/>
      <c r="E25" s="70"/>
      <c r="J25" s="70"/>
      <c r="K25" s="70"/>
      <c r="Q25" s="70"/>
      <c r="R25" s="70"/>
      <c r="X25" s="70"/>
      <c r="Y25" s="70"/>
      <c r="AE25" s="70"/>
      <c r="AF25" s="70"/>
      <c r="AM25" s="68"/>
      <c r="AN25" s="70"/>
      <c r="AU25" s="70"/>
      <c r="AV25" s="70"/>
      <c r="BB25" s="1"/>
      <c r="BC25" s="70"/>
      <c r="BD25" s="70"/>
      <c r="BE25" s="70"/>
      <c r="BF25" s="70"/>
      <c r="BG25" s="70"/>
      <c r="BH25" s="70"/>
      <c r="BI25" s="70"/>
      <c r="BJ25" s="70"/>
      <c r="BK25" s="70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</row>
  </sheetData>
  <mergeCells count="58">
    <mergeCell ref="A2:BK2"/>
    <mergeCell ref="A3:BK3"/>
    <mergeCell ref="A4:BK4"/>
    <mergeCell ref="A5:BK5"/>
    <mergeCell ref="AB7:AU7"/>
    <mergeCell ref="AX7:BE7"/>
    <mergeCell ref="BF7:BK7"/>
    <mergeCell ref="AX9:BE9"/>
    <mergeCell ref="BF9:BK9"/>
    <mergeCell ref="S7:AA7"/>
    <mergeCell ref="S8:AA8"/>
    <mergeCell ref="AB8:AU8"/>
    <mergeCell ref="AX8:BE8"/>
    <mergeCell ref="BF8:BK8"/>
    <mergeCell ref="S9:AA9"/>
    <mergeCell ref="AB9:AU9"/>
    <mergeCell ref="B16:E16"/>
    <mergeCell ref="F16:I16"/>
    <mergeCell ref="J16:N16"/>
    <mergeCell ref="O16:R16"/>
    <mergeCell ref="S16:W16"/>
    <mergeCell ref="X16:AA16"/>
    <mergeCell ref="AB16:AE16"/>
    <mergeCell ref="AF16:AJ16"/>
    <mergeCell ref="AO24:AT25"/>
    <mergeCell ref="AW24:BA25"/>
    <mergeCell ref="AK16:AN16"/>
    <mergeCell ref="AO16:AS16"/>
    <mergeCell ref="F24:I25"/>
    <mergeCell ref="L24:P25"/>
    <mergeCell ref="S24:W25"/>
    <mergeCell ref="Z24:AD25"/>
    <mergeCell ref="AG24:AL25"/>
    <mergeCell ref="S10:AA10"/>
    <mergeCell ref="AB10:AU10"/>
    <mergeCell ref="AX10:BE10"/>
    <mergeCell ref="BF10:BK10"/>
    <mergeCell ref="AB11:AU11"/>
    <mergeCell ref="AX11:BE11"/>
    <mergeCell ref="BF11:BK11"/>
    <mergeCell ref="AT16:AW16"/>
    <mergeCell ref="AX16:BA16"/>
    <mergeCell ref="BC16:BC17"/>
    <mergeCell ref="BD16:BD17"/>
    <mergeCell ref="BE16:BE17"/>
    <mergeCell ref="BF16:BF17"/>
    <mergeCell ref="BG16:BG17"/>
    <mergeCell ref="BH16:BH17"/>
    <mergeCell ref="BI16:BI17"/>
    <mergeCell ref="BJ16:BJ17"/>
    <mergeCell ref="S11:AA11"/>
    <mergeCell ref="S12:AA12"/>
    <mergeCell ref="AB12:AU12"/>
    <mergeCell ref="AX12:BE12"/>
    <mergeCell ref="A14:BA14"/>
    <mergeCell ref="BC14:BK14"/>
    <mergeCell ref="A16:A17"/>
    <mergeCell ref="BK16:BK1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2" width="80.71"/>
    <col customWidth="1" min="3" max="12" width="2.29"/>
    <col customWidth="1" min="13" max="13" width="4.71"/>
    <col customWidth="1" min="14" max="14" width="7.0"/>
    <col customWidth="1" min="15" max="15" width="6.71"/>
    <col customWidth="1" min="16" max="16" width="7.86"/>
    <col customWidth="1" min="17" max="17" width="6.71"/>
    <col customWidth="1" min="18" max="18" width="7.71"/>
    <col customWidth="1" min="19" max="19" width="6.71"/>
    <col customWidth="1" min="20" max="20" width="7.43"/>
    <col customWidth="1" min="21" max="28" width="6.29"/>
    <col customWidth="1" min="29" max="30" width="9.14"/>
  </cols>
  <sheetData>
    <row r="1" ht="30.0" customHeight="1">
      <c r="A1" s="71" t="s">
        <v>71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3"/>
      <c r="AC1" s="74"/>
      <c r="AD1" s="1"/>
    </row>
    <row r="2" ht="15.75" customHeight="1">
      <c r="A2" s="75" t="s">
        <v>72</v>
      </c>
      <c r="B2" s="76" t="s">
        <v>73</v>
      </c>
      <c r="C2" s="77" t="s">
        <v>74</v>
      </c>
      <c r="D2" s="78"/>
      <c r="E2" s="78"/>
      <c r="F2" s="78"/>
      <c r="G2" s="78"/>
      <c r="H2" s="78"/>
      <c r="I2" s="78"/>
      <c r="J2" s="78"/>
      <c r="K2" s="78"/>
      <c r="L2" s="78"/>
      <c r="M2" s="79"/>
      <c r="N2" s="80" t="s">
        <v>75</v>
      </c>
      <c r="O2" s="23"/>
      <c r="P2" s="23"/>
      <c r="Q2" s="23"/>
      <c r="R2" s="23"/>
      <c r="S2" s="23"/>
      <c r="T2" s="24"/>
      <c r="U2" s="80" t="s">
        <v>76</v>
      </c>
      <c r="V2" s="23"/>
      <c r="W2" s="23"/>
      <c r="X2" s="23"/>
      <c r="Y2" s="23"/>
      <c r="Z2" s="23"/>
      <c r="AA2" s="23"/>
      <c r="AB2" s="24"/>
      <c r="AC2" s="74"/>
      <c r="AD2" s="1"/>
    </row>
    <row r="3" ht="15.75" customHeight="1">
      <c r="A3" s="81"/>
      <c r="B3" s="82"/>
      <c r="C3" s="83"/>
      <c r="D3" s="8"/>
      <c r="E3" s="8"/>
      <c r="F3" s="8"/>
      <c r="G3" s="8"/>
      <c r="H3" s="8"/>
      <c r="I3" s="8"/>
      <c r="J3" s="8"/>
      <c r="K3" s="8"/>
      <c r="L3" s="8"/>
      <c r="M3" s="84"/>
      <c r="N3" s="85" t="s">
        <v>77</v>
      </c>
      <c r="O3" s="86" t="s">
        <v>78</v>
      </c>
      <c r="P3" s="87" t="s">
        <v>79</v>
      </c>
      <c r="Q3" s="88" t="s">
        <v>80</v>
      </c>
      <c r="R3" s="10"/>
      <c r="S3" s="89"/>
      <c r="T3" s="90" t="s">
        <v>81</v>
      </c>
      <c r="U3" s="91" t="s">
        <v>82</v>
      </c>
      <c r="V3" s="89"/>
      <c r="W3" s="92" t="s">
        <v>83</v>
      </c>
      <c r="X3" s="89"/>
      <c r="Y3" s="92" t="s">
        <v>84</v>
      </c>
      <c r="Z3" s="89"/>
      <c r="AA3" s="92" t="s">
        <v>85</v>
      </c>
      <c r="AB3" s="93"/>
      <c r="AC3" s="74"/>
      <c r="AD3" s="1"/>
    </row>
    <row r="4" ht="15.75" customHeight="1">
      <c r="A4" s="81"/>
      <c r="B4" s="82"/>
      <c r="C4" s="94" t="s">
        <v>86</v>
      </c>
      <c r="D4" s="95"/>
      <c r="E4" s="95"/>
      <c r="F4" s="95"/>
      <c r="G4" s="96"/>
      <c r="H4" s="97" t="s">
        <v>87</v>
      </c>
      <c r="I4" s="95"/>
      <c r="J4" s="95"/>
      <c r="K4" s="95"/>
      <c r="L4" s="96"/>
      <c r="M4" s="98" t="s">
        <v>88</v>
      </c>
      <c r="N4" s="81"/>
      <c r="O4" s="99"/>
      <c r="P4" s="99"/>
      <c r="Q4" s="100" t="s">
        <v>89</v>
      </c>
      <c r="R4" s="101" t="s">
        <v>90</v>
      </c>
      <c r="S4" s="100" t="s">
        <v>91</v>
      </c>
      <c r="T4" s="82"/>
      <c r="U4" s="102">
        <v>1.0</v>
      </c>
      <c r="V4" s="103">
        <v>2.0</v>
      </c>
      <c r="W4" s="103">
        <v>3.0</v>
      </c>
      <c r="X4" s="103">
        <v>4.0</v>
      </c>
      <c r="Y4" s="103">
        <v>5.0</v>
      </c>
      <c r="Z4" s="103">
        <v>6.0</v>
      </c>
      <c r="AA4" s="103">
        <v>7.0</v>
      </c>
      <c r="AB4" s="104">
        <v>8.0</v>
      </c>
      <c r="AC4" s="74"/>
      <c r="AD4" s="5"/>
    </row>
    <row r="5" ht="14.25" customHeight="1">
      <c r="A5" s="81"/>
      <c r="B5" s="82"/>
      <c r="C5" s="105"/>
      <c r="G5" s="106"/>
      <c r="H5" s="107"/>
      <c r="L5" s="106"/>
      <c r="M5" s="82"/>
      <c r="N5" s="81"/>
      <c r="O5" s="99"/>
      <c r="P5" s="99"/>
      <c r="Q5" s="99"/>
      <c r="R5" s="99"/>
      <c r="S5" s="99"/>
      <c r="T5" s="82"/>
      <c r="U5" s="108" t="s">
        <v>92</v>
      </c>
      <c r="V5" s="10"/>
      <c r="W5" s="10"/>
      <c r="X5" s="10"/>
      <c r="Y5" s="10"/>
      <c r="Z5" s="10"/>
      <c r="AA5" s="10"/>
      <c r="AB5" s="93"/>
      <c r="AC5" s="74"/>
      <c r="AD5" s="5"/>
    </row>
    <row r="6" ht="14.25" customHeight="1">
      <c r="A6" s="81"/>
      <c r="B6" s="82"/>
      <c r="C6" s="105"/>
      <c r="G6" s="106"/>
      <c r="H6" s="107"/>
      <c r="L6" s="106"/>
      <c r="M6" s="82"/>
      <c r="N6" s="81"/>
      <c r="O6" s="99"/>
      <c r="P6" s="99"/>
      <c r="Q6" s="99"/>
      <c r="R6" s="99"/>
      <c r="S6" s="99"/>
      <c r="T6" s="82"/>
      <c r="U6" s="109">
        <v>18.0</v>
      </c>
      <c r="V6" s="110">
        <v>18.0</v>
      </c>
      <c r="W6" s="110">
        <v>18.0</v>
      </c>
      <c r="X6" s="110">
        <v>18.0</v>
      </c>
      <c r="Y6" s="110">
        <v>18.0</v>
      </c>
      <c r="Z6" s="110">
        <v>18.0</v>
      </c>
      <c r="AA6" s="110">
        <v>18.0</v>
      </c>
      <c r="AB6" s="111">
        <v>16.0</v>
      </c>
      <c r="AC6" s="74"/>
      <c r="AD6" s="5"/>
    </row>
    <row r="7" ht="52.5" customHeight="1">
      <c r="A7" s="35"/>
      <c r="B7" s="37"/>
      <c r="C7" s="112"/>
      <c r="D7" s="113"/>
      <c r="E7" s="113"/>
      <c r="F7" s="113"/>
      <c r="G7" s="114"/>
      <c r="H7" s="115"/>
      <c r="I7" s="113"/>
      <c r="J7" s="113"/>
      <c r="K7" s="113"/>
      <c r="L7" s="114"/>
      <c r="M7" s="37"/>
      <c r="N7" s="35"/>
      <c r="O7" s="36"/>
      <c r="P7" s="36"/>
      <c r="Q7" s="36"/>
      <c r="R7" s="36"/>
      <c r="S7" s="36"/>
      <c r="T7" s="37"/>
      <c r="U7" s="116" t="s">
        <v>93</v>
      </c>
      <c r="V7" s="72"/>
      <c r="W7" s="72"/>
      <c r="X7" s="72"/>
      <c r="Y7" s="72"/>
      <c r="Z7" s="72"/>
      <c r="AA7" s="72"/>
      <c r="AB7" s="117"/>
      <c r="AC7" s="74"/>
      <c r="AD7" s="5"/>
    </row>
    <row r="8" ht="19.5" customHeight="1">
      <c r="A8" s="118">
        <v>1.0</v>
      </c>
      <c r="B8" s="119">
        <v>2.0</v>
      </c>
      <c r="C8" s="120">
        <v>3.0</v>
      </c>
      <c r="D8" s="121"/>
      <c r="E8" s="121"/>
      <c r="F8" s="121"/>
      <c r="G8" s="122"/>
      <c r="H8" s="119">
        <v>4.0</v>
      </c>
      <c r="I8" s="121"/>
      <c r="J8" s="121"/>
      <c r="K8" s="121"/>
      <c r="L8" s="122"/>
      <c r="M8" s="123">
        <v>5.0</v>
      </c>
      <c r="N8" s="124">
        <v>6.0</v>
      </c>
      <c r="O8" s="125">
        <v>7.0</v>
      </c>
      <c r="P8" s="126">
        <v>8.0</v>
      </c>
      <c r="Q8" s="126">
        <v>9.0</v>
      </c>
      <c r="R8" s="126">
        <v>10.0</v>
      </c>
      <c r="S8" s="126">
        <v>11.0</v>
      </c>
      <c r="T8" s="127">
        <v>12.0</v>
      </c>
      <c r="U8" s="128">
        <v>13.0</v>
      </c>
      <c r="V8" s="125">
        <v>14.0</v>
      </c>
      <c r="W8" s="125">
        <v>15.0</v>
      </c>
      <c r="X8" s="125">
        <v>16.0</v>
      </c>
      <c r="Y8" s="125">
        <v>17.0</v>
      </c>
      <c r="Z8" s="125">
        <v>18.0</v>
      </c>
      <c r="AA8" s="125">
        <v>19.0</v>
      </c>
      <c r="AB8" s="123">
        <v>20.0</v>
      </c>
      <c r="AC8" s="74"/>
      <c r="AD8" s="5"/>
    </row>
    <row r="9" ht="34.5" customHeight="1">
      <c r="A9" s="129" t="s">
        <v>94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30"/>
      <c r="AC9" s="74"/>
      <c r="AD9" s="5"/>
    </row>
    <row r="10" ht="34.5" customHeight="1">
      <c r="A10" s="131" t="s">
        <v>95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30"/>
      <c r="AC10" s="1"/>
      <c r="AD10" s="5"/>
    </row>
    <row r="11" ht="24.75" customHeight="1">
      <c r="A11" s="132" t="s">
        <v>96</v>
      </c>
      <c r="B11" s="133" t="s">
        <v>97</v>
      </c>
      <c r="C11" s="134"/>
      <c r="D11" s="134"/>
      <c r="E11" s="134"/>
      <c r="F11" s="134"/>
      <c r="G11" s="135"/>
      <c r="H11" s="136"/>
      <c r="I11" s="134"/>
      <c r="J11" s="134">
        <v>1.0</v>
      </c>
      <c r="K11" s="134"/>
      <c r="L11" s="135"/>
      <c r="M11" s="136"/>
      <c r="N11" s="137">
        <f t="shared" ref="N11:N19" si="1">O11*30</f>
        <v>90</v>
      </c>
      <c r="O11" s="138">
        <f t="shared" ref="O11:O19" si="2">SUM(U11:AB11)</f>
        <v>3</v>
      </c>
      <c r="P11" s="138">
        <f t="shared" ref="P11:P13" si="3">O11*10</f>
        <v>30</v>
      </c>
      <c r="Q11" s="139">
        <v>4.0</v>
      </c>
      <c r="R11" s="139">
        <v>26.0</v>
      </c>
      <c r="S11" s="139"/>
      <c r="T11" s="140">
        <f t="shared" ref="T11:T17" si="4">N11-P11</f>
        <v>60</v>
      </c>
      <c r="U11" s="137">
        <v>3.0</v>
      </c>
      <c r="V11" s="138"/>
      <c r="W11" s="138"/>
      <c r="X11" s="138"/>
      <c r="Y11" s="138"/>
      <c r="Z11" s="138"/>
      <c r="AA11" s="138"/>
      <c r="AB11" s="141"/>
      <c r="AC11" s="74"/>
      <c r="AD11" s="5"/>
    </row>
    <row r="12" ht="24.75" customHeight="1">
      <c r="A12" s="132" t="s">
        <v>98</v>
      </c>
      <c r="B12" s="142" t="s">
        <v>99</v>
      </c>
      <c r="C12" s="134"/>
      <c r="D12" s="134"/>
      <c r="E12" s="134"/>
      <c r="F12" s="134"/>
      <c r="G12" s="135"/>
      <c r="H12" s="136"/>
      <c r="I12" s="134"/>
      <c r="J12" s="134">
        <v>1.0</v>
      </c>
      <c r="K12" s="134"/>
      <c r="L12" s="135"/>
      <c r="M12" s="136"/>
      <c r="N12" s="137">
        <f t="shared" si="1"/>
        <v>90</v>
      </c>
      <c r="O12" s="138">
        <f t="shared" si="2"/>
        <v>3</v>
      </c>
      <c r="P12" s="138">
        <f t="shared" si="3"/>
        <v>30</v>
      </c>
      <c r="Q12" s="139">
        <v>10.0</v>
      </c>
      <c r="R12" s="139">
        <v>20.0</v>
      </c>
      <c r="S12" s="139"/>
      <c r="T12" s="140">
        <f t="shared" si="4"/>
        <v>60</v>
      </c>
      <c r="U12" s="137">
        <v>3.0</v>
      </c>
      <c r="V12" s="138"/>
      <c r="W12" s="138"/>
      <c r="X12" s="138"/>
      <c r="Y12" s="138"/>
      <c r="Z12" s="138"/>
      <c r="AA12" s="138"/>
      <c r="AB12" s="141"/>
      <c r="AC12" s="74"/>
      <c r="AD12" s="1"/>
    </row>
    <row r="13" ht="24.75" customHeight="1">
      <c r="A13" s="132" t="s">
        <v>100</v>
      </c>
      <c r="B13" s="142" t="s">
        <v>101</v>
      </c>
      <c r="C13" s="134"/>
      <c r="D13" s="134"/>
      <c r="E13" s="134"/>
      <c r="F13" s="134"/>
      <c r="G13" s="135"/>
      <c r="H13" s="136"/>
      <c r="I13" s="134"/>
      <c r="J13" s="134">
        <v>2.0</v>
      </c>
      <c r="K13" s="134"/>
      <c r="L13" s="135"/>
      <c r="M13" s="136"/>
      <c r="N13" s="137">
        <f t="shared" si="1"/>
        <v>90</v>
      </c>
      <c r="O13" s="138">
        <f t="shared" si="2"/>
        <v>3</v>
      </c>
      <c r="P13" s="138">
        <f t="shared" si="3"/>
        <v>30</v>
      </c>
      <c r="Q13" s="139">
        <v>10.0</v>
      </c>
      <c r="R13" s="139">
        <v>20.0</v>
      </c>
      <c r="S13" s="139"/>
      <c r="T13" s="140">
        <f t="shared" si="4"/>
        <v>60</v>
      </c>
      <c r="U13" s="137"/>
      <c r="V13" s="138">
        <v>3.0</v>
      </c>
      <c r="W13" s="138"/>
      <c r="X13" s="138"/>
      <c r="Y13" s="138"/>
      <c r="Z13" s="138"/>
      <c r="AA13" s="138"/>
      <c r="AB13" s="141"/>
      <c r="AC13" s="74"/>
      <c r="AD13" s="1"/>
    </row>
    <row r="14" ht="24.75" customHeight="1">
      <c r="A14" s="132" t="s">
        <v>102</v>
      </c>
      <c r="B14" s="142" t="s">
        <v>103</v>
      </c>
      <c r="C14" s="134"/>
      <c r="D14" s="134"/>
      <c r="E14" s="134"/>
      <c r="F14" s="134"/>
      <c r="G14" s="135"/>
      <c r="H14" s="136"/>
      <c r="I14" s="134"/>
      <c r="J14" s="134">
        <v>2.0</v>
      </c>
      <c r="K14" s="134"/>
      <c r="L14" s="135"/>
      <c r="M14" s="136"/>
      <c r="N14" s="137">
        <f t="shared" si="1"/>
        <v>90</v>
      </c>
      <c r="O14" s="138">
        <f t="shared" si="2"/>
        <v>3</v>
      </c>
      <c r="P14" s="138"/>
      <c r="Q14" s="139"/>
      <c r="R14" s="139"/>
      <c r="S14" s="139"/>
      <c r="T14" s="140">
        <f t="shared" si="4"/>
        <v>90</v>
      </c>
      <c r="U14" s="137"/>
      <c r="V14" s="138">
        <v>3.0</v>
      </c>
      <c r="W14" s="138"/>
      <c r="X14" s="138"/>
      <c r="Y14" s="138"/>
      <c r="Z14" s="138"/>
      <c r="AA14" s="138"/>
      <c r="AB14" s="141"/>
      <c r="AC14" s="74"/>
      <c r="AD14" s="1"/>
    </row>
    <row r="15" ht="24.75" customHeight="1">
      <c r="A15" s="132" t="s">
        <v>104</v>
      </c>
      <c r="B15" s="142" t="s">
        <v>105</v>
      </c>
      <c r="C15" s="134"/>
      <c r="D15" s="134"/>
      <c r="E15" s="134"/>
      <c r="F15" s="134"/>
      <c r="G15" s="135"/>
      <c r="H15" s="136"/>
      <c r="I15" s="134"/>
      <c r="J15" s="134">
        <v>3.0</v>
      </c>
      <c r="K15" s="134"/>
      <c r="L15" s="135"/>
      <c r="M15" s="136"/>
      <c r="N15" s="137">
        <f t="shared" si="1"/>
        <v>90</v>
      </c>
      <c r="O15" s="138">
        <f t="shared" si="2"/>
        <v>3</v>
      </c>
      <c r="P15" s="138">
        <f t="shared" ref="P15:P19" si="5">O15*10</f>
        <v>30</v>
      </c>
      <c r="Q15" s="139">
        <v>10.0</v>
      </c>
      <c r="R15" s="139">
        <v>20.0</v>
      </c>
      <c r="S15" s="139"/>
      <c r="T15" s="140">
        <f t="shared" si="4"/>
        <v>60</v>
      </c>
      <c r="U15" s="137"/>
      <c r="V15" s="138"/>
      <c r="W15" s="138">
        <v>3.0</v>
      </c>
      <c r="X15" s="138"/>
      <c r="Y15" s="138"/>
      <c r="Z15" s="138"/>
      <c r="AA15" s="138"/>
      <c r="AB15" s="141"/>
      <c r="AC15" s="74"/>
      <c r="AD15" s="1"/>
    </row>
    <row r="16" ht="24.75" customHeight="1">
      <c r="A16" s="132" t="s">
        <v>106</v>
      </c>
      <c r="B16" s="142" t="s">
        <v>107</v>
      </c>
      <c r="C16" s="134"/>
      <c r="D16" s="134"/>
      <c r="E16" s="134"/>
      <c r="F16" s="134"/>
      <c r="G16" s="135"/>
      <c r="H16" s="136"/>
      <c r="I16" s="134">
        <v>2.0</v>
      </c>
      <c r="J16" s="134"/>
      <c r="K16" s="134">
        <v>4.0</v>
      </c>
      <c r="L16" s="135"/>
      <c r="M16" s="136"/>
      <c r="N16" s="137">
        <f t="shared" si="1"/>
        <v>360</v>
      </c>
      <c r="O16" s="138">
        <f t="shared" si="2"/>
        <v>12</v>
      </c>
      <c r="P16" s="138">
        <f t="shared" si="5"/>
        <v>120</v>
      </c>
      <c r="Q16" s="139"/>
      <c r="R16" s="139">
        <v>120.0</v>
      </c>
      <c r="S16" s="139"/>
      <c r="T16" s="140">
        <f t="shared" si="4"/>
        <v>240</v>
      </c>
      <c r="U16" s="137">
        <v>3.0</v>
      </c>
      <c r="V16" s="138">
        <v>3.0</v>
      </c>
      <c r="W16" s="138">
        <v>3.0</v>
      </c>
      <c r="X16" s="138">
        <v>3.0</v>
      </c>
      <c r="Y16" s="138"/>
      <c r="Z16" s="138"/>
      <c r="AA16" s="138"/>
      <c r="AB16" s="141"/>
      <c r="AC16" s="74"/>
      <c r="AD16" s="1"/>
    </row>
    <row r="17" ht="24.75" customHeight="1">
      <c r="A17" s="132" t="s">
        <v>108</v>
      </c>
      <c r="B17" s="142" t="s">
        <v>109</v>
      </c>
      <c r="C17" s="134"/>
      <c r="D17" s="134"/>
      <c r="E17" s="134"/>
      <c r="F17" s="134"/>
      <c r="G17" s="135"/>
      <c r="H17" s="136"/>
      <c r="I17" s="134">
        <v>2.0</v>
      </c>
      <c r="J17" s="134"/>
      <c r="K17" s="134">
        <v>4.0</v>
      </c>
      <c r="L17" s="135"/>
      <c r="M17" s="136"/>
      <c r="N17" s="137">
        <f t="shared" si="1"/>
        <v>360</v>
      </c>
      <c r="O17" s="138">
        <f t="shared" si="2"/>
        <v>12</v>
      </c>
      <c r="P17" s="138">
        <f t="shared" si="5"/>
        <v>120</v>
      </c>
      <c r="Q17" s="139"/>
      <c r="R17" s="139">
        <v>120.0</v>
      </c>
      <c r="S17" s="139"/>
      <c r="T17" s="140">
        <f t="shared" si="4"/>
        <v>240</v>
      </c>
      <c r="U17" s="137">
        <v>3.0</v>
      </c>
      <c r="V17" s="138">
        <v>3.0</v>
      </c>
      <c r="W17" s="138">
        <v>3.0</v>
      </c>
      <c r="X17" s="138">
        <v>3.0</v>
      </c>
      <c r="Y17" s="138"/>
      <c r="Z17" s="138"/>
      <c r="AA17" s="138"/>
      <c r="AB17" s="141"/>
      <c r="AC17" s="74"/>
      <c r="AD17" s="1"/>
    </row>
    <row r="18" ht="24.75" customHeight="1">
      <c r="A18" s="132" t="s">
        <v>110</v>
      </c>
      <c r="B18" s="142" t="s">
        <v>111</v>
      </c>
      <c r="C18" s="134"/>
      <c r="D18" s="134"/>
      <c r="E18" s="134"/>
      <c r="F18" s="134"/>
      <c r="G18" s="135"/>
      <c r="H18" s="136"/>
      <c r="I18" s="134"/>
      <c r="J18" s="134">
        <v>5.0</v>
      </c>
      <c r="K18" s="134"/>
      <c r="L18" s="135"/>
      <c r="M18" s="136"/>
      <c r="N18" s="137">
        <f t="shared" si="1"/>
        <v>90</v>
      </c>
      <c r="O18" s="138">
        <f t="shared" si="2"/>
        <v>3</v>
      </c>
      <c r="P18" s="138">
        <f t="shared" si="5"/>
        <v>30</v>
      </c>
      <c r="Q18" s="139">
        <v>10.0</v>
      </c>
      <c r="R18" s="139">
        <v>20.0</v>
      </c>
      <c r="S18" s="139"/>
      <c r="T18" s="140"/>
      <c r="U18" s="137"/>
      <c r="V18" s="138"/>
      <c r="W18" s="138"/>
      <c r="X18" s="138"/>
      <c r="Y18" s="138">
        <v>3.0</v>
      </c>
      <c r="Z18" s="138"/>
      <c r="AA18" s="138"/>
      <c r="AB18" s="141"/>
      <c r="AC18" s="74"/>
      <c r="AD18" s="1"/>
    </row>
    <row r="19" ht="24.75" customHeight="1">
      <c r="A19" s="132" t="s">
        <v>112</v>
      </c>
      <c r="B19" s="142" t="s">
        <v>113</v>
      </c>
      <c r="C19" s="134"/>
      <c r="D19" s="134"/>
      <c r="E19" s="134"/>
      <c r="F19" s="134"/>
      <c r="G19" s="135"/>
      <c r="H19" s="136"/>
      <c r="I19" s="134">
        <v>5.0</v>
      </c>
      <c r="J19" s="134"/>
      <c r="K19" s="134">
        <v>6.0</v>
      </c>
      <c r="L19" s="135"/>
      <c r="M19" s="136"/>
      <c r="N19" s="137">
        <f t="shared" si="1"/>
        <v>180</v>
      </c>
      <c r="O19" s="138">
        <f t="shared" si="2"/>
        <v>6</v>
      </c>
      <c r="P19" s="138">
        <f t="shared" si="5"/>
        <v>60</v>
      </c>
      <c r="Q19" s="139"/>
      <c r="R19" s="139">
        <v>60.0</v>
      </c>
      <c r="S19" s="139"/>
      <c r="T19" s="140">
        <f>N19-P19</f>
        <v>120</v>
      </c>
      <c r="U19" s="137"/>
      <c r="V19" s="138"/>
      <c r="W19" s="138"/>
      <c r="X19" s="138"/>
      <c r="Y19" s="138">
        <v>3.0</v>
      </c>
      <c r="Z19" s="138">
        <v>3.0</v>
      </c>
      <c r="AA19" s="138"/>
      <c r="AB19" s="141"/>
      <c r="AC19" s="74"/>
      <c r="AD19" s="1"/>
    </row>
    <row r="20" ht="34.5" customHeight="1">
      <c r="A20" s="143" t="s">
        <v>114</v>
      </c>
      <c r="B20" s="117"/>
      <c r="C20" s="144"/>
      <c r="D20" s="72"/>
      <c r="E20" s="72"/>
      <c r="F20" s="72"/>
      <c r="G20" s="73"/>
      <c r="H20" s="145"/>
      <c r="I20" s="72"/>
      <c r="J20" s="72"/>
      <c r="K20" s="72"/>
      <c r="L20" s="73"/>
      <c r="M20" s="145"/>
      <c r="N20" s="146">
        <f t="shared" ref="N20:AB20" si="6">SUM(N11:N19)</f>
        <v>1440</v>
      </c>
      <c r="O20" s="147">
        <f t="shared" si="6"/>
        <v>48</v>
      </c>
      <c r="P20" s="147">
        <f t="shared" si="6"/>
        <v>450</v>
      </c>
      <c r="Q20" s="147">
        <f t="shared" si="6"/>
        <v>44</v>
      </c>
      <c r="R20" s="147">
        <f t="shared" si="6"/>
        <v>406</v>
      </c>
      <c r="S20" s="147">
        <f t="shared" si="6"/>
        <v>0</v>
      </c>
      <c r="T20" s="148">
        <f t="shared" si="6"/>
        <v>930</v>
      </c>
      <c r="U20" s="146">
        <f t="shared" si="6"/>
        <v>12</v>
      </c>
      <c r="V20" s="147">
        <f t="shared" si="6"/>
        <v>12</v>
      </c>
      <c r="W20" s="147">
        <f t="shared" si="6"/>
        <v>9</v>
      </c>
      <c r="X20" s="147">
        <f t="shared" si="6"/>
        <v>6</v>
      </c>
      <c r="Y20" s="147">
        <f t="shared" si="6"/>
        <v>6</v>
      </c>
      <c r="Z20" s="147">
        <f t="shared" si="6"/>
        <v>3</v>
      </c>
      <c r="AA20" s="147">
        <f t="shared" si="6"/>
        <v>0</v>
      </c>
      <c r="AB20" s="149">
        <f t="shared" si="6"/>
        <v>0</v>
      </c>
      <c r="AC20" s="150"/>
      <c r="AD20" s="1"/>
    </row>
    <row r="21" ht="19.5" customHeight="1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30"/>
      <c r="AC21" s="1"/>
      <c r="AD21" s="1"/>
    </row>
    <row r="22" ht="34.5" customHeight="1">
      <c r="A22" s="151" t="s">
        <v>115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1"/>
      <c r="AD22" s="1"/>
    </row>
    <row r="23" ht="24.75" customHeight="1">
      <c r="A23" s="132" t="s">
        <v>116</v>
      </c>
      <c r="B23" s="142" t="s">
        <v>117</v>
      </c>
      <c r="C23" s="134"/>
      <c r="D23" s="134"/>
      <c r="E23" s="134">
        <v>1.0</v>
      </c>
      <c r="F23" s="134"/>
      <c r="G23" s="135"/>
      <c r="H23" s="136"/>
      <c r="I23" s="134"/>
      <c r="J23" s="134"/>
      <c r="K23" s="134"/>
      <c r="L23" s="135"/>
      <c r="M23" s="136"/>
      <c r="N23" s="137">
        <f t="shared" ref="N23:N42" si="7">O23*30</f>
        <v>150</v>
      </c>
      <c r="O23" s="138">
        <f t="shared" ref="O23:O42" si="8">SUM(U23:AB23)</f>
        <v>5</v>
      </c>
      <c r="P23" s="138">
        <f t="shared" ref="P23:P42" si="9">O23*10</f>
        <v>50</v>
      </c>
      <c r="Q23" s="139">
        <v>20.0</v>
      </c>
      <c r="R23" s="139">
        <v>30.0</v>
      </c>
      <c r="S23" s="139"/>
      <c r="T23" s="140">
        <f t="shared" ref="T23:T42" si="10">N23-P23</f>
        <v>100</v>
      </c>
      <c r="U23" s="137">
        <v>5.0</v>
      </c>
      <c r="V23" s="138"/>
      <c r="W23" s="138"/>
      <c r="X23" s="138"/>
      <c r="Y23" s="138"/>
      <c r="Z23" s="138"/>
      <c r="AA23" s="138"/>
      <c r="AB23" s="141"/>
      <c r="AC23" s="1"/>
      <c r="AD23" s="1"/>
    </row>
    <row r="24" ht="24.75" customHeight="1">
      <c r="A24" s="132" t="s">
        <v>118</v>
      </c>
      <c r="B24" s="133" t="s">
        <v>119</v>
      </c>
      <c r="C24" s="134"/>
      <c r="D24" s="134"/>
      <c r="E24" s="134"/>
      <c r="F24" s="134"/>
      <c r="G24" s="135"/>
      <c r="H24" s="136"/>
      <c r="I24" s="134"/>
      <c r="J24" s="134">
        <v>1.0</v>
      </c>
      <c r="K24" s="134"/>
      <c r="L24" s="135"/>
      <c r="M24" s="136"/>
      <c r="N24" s="137">
        <f t="shared" si="7"/>
        <v>90</v>
      </c>
      <c r="O24" s="138">
        <f t="shared" si="8"/>
        <v>3</v>
      </c>
      <c r="P24" s="138">
        <f t="shared" si="9"/>
        <v>30</v>
      </c>
      <c r="Q24" s="139">
        <v>10.0</v>
      </c>
      <c r="R24" s="139">
        <v>20.0</v>
      </c>
      <c r="S24" s="139"/>
      <c r="T24" s="140">
        <f t="shared" si="10"/>
        <v>60</v>
      </c>
      <c r="U24" s="137">
        <v>3.0</v>
      </c>
      <c r="V24" s="138"/>
      <c r="W24" s="138"/>
      <c r="X24" s="138"/>
      <c r="Y24" s="138"/>
      <c r="Z24" s="138"/>
      <c r="AA24" s="138"/>
      <c r="AB24" s="141"/>
      <c r="AC24" s="1"/>
      <c r="AD24" s="1"/>
    </row>
    <row r="25" ht="24.75" customHeight="1">
      <c r="A25" s="132" t="s">
        <v>120</v>
      </c>
      <c r="B25" s="142" t="s">
        <v>121</v>
      </c>
      <c r="C25" s="134"/>
      <c r="D25" s="134"/>
      <c r="E25" s="134">
        <v>2.0</v>
      </c>
      <c r="F25" s="134"/>
      <c r="G25" s="135"/>
      <c r="H25" s="136"/>
      <c r="I25" s="134"/>
      <c r="J25" s="134">
        <v>1.0</v>
      </c>
      <c r="K25" s="134"/>
      <c r="L25" s="135"/>
      <c r="M25" s="136"/>
      <c r="N25" s="137">
        <f t="shared" si="7"/>
        <v>240</v>
      </c>
      <c r="O25" s="138">
        <f t="shared" si="8"/>
        <v>8</v>
      </c>
      <c r="P25" s="138">
        <f t="shared" si="9"/>
        <v>80</v>
      </c>
      <c r="Q25" s="139">
        <v>20.0</v>
      </c>
      <c r="R25" s="139">
        <v>60.0</v>
      </c>
      <c r="S25" s="139"/>
      <c r="T25" s="140">
        <f t="shared" si="10"/>
        <v>160</v>
      </c>
      <c r="U25" s="137">
        <v>5.0</v>
      </c>
      <c r="V25" s="138">
        <v>3.0</v>
      </c>
      <c r="W25" s="138"/>
      <c r="X25" s="138"/>
      <c r="Y25" s="138"/>
      <c r="Z25" s="138"/>
      <c r="AA25" s="138"/>
      <c r="AB25" s="141"/>
      <c r="AC25" s="1"/>
      <c r="AD25" s="152"/>
    </row>
    <row r="26" ht="24.75" customHeight="1">
      <c r="A26" s="132" t="s">
        <v>122</v>
      </c>
      <c r="B26" s="133" t="s">
        <v>123</v>
      </c>
      <c r="C26" s="134"/>
      <c r="D26" s="134"/>
      <c r="E26" s="134">
        <v>2.0</v>
      </c>
      <c r="F26" s="134"/>
      <c r="G26" s="135"/>
      <c r="H26" s="136"/>
      <c r="I26" s="134"/>
      <c r="J26" s="134"/>
      <c r="K26" s="134"/>
      <c r="L26" s="135"/>
      <c r="M26" s="136"/>
      <c r="N26" s="137">
        <f t="shared" si="7"/>
        <v>150</v>
      </c>
      <c r="O26" s="138">
        <f t="shared" si="8"/>
        <v>5</v>
      </c>
      <c r="P26" s="138">
        <f t="shared" si="9"/>
        <v>50</v>
      </c>
      <c r="Q26" s="139">
        <v>20.0</v>
      </c>
      <c r="R26" s="139">
        <v>30.0</v>
      </c>
      <c r="S26" s="139"/>
      <c r="T26" s="140">
        <f t="shared" si="10"/>
        <v>100</v>
      </c>
      <c r="U26" s="137"/>
      <c r="V26" s="138">
        <v>5.0</v>
      </c>
      <c r="W26" s="138"/>
      <c r="X26" s="138"/>
      <c r="Y26" s="138"/>
      <c r="Z26" s="138"/>
      <c r="AA26" s="138"/>
      <c r="AB26" s="141"/>
      <c r="AC26" s="1"/>
      <c r="AD26" s="153"/>
    </row>
    <row r="27" ht="24.75" customHeight="1">
      <c r="A27" s="132" t="s">
        <v>124</v>
      </c>
      <c r="B27" s="133" t="s">
        <v>125</v>
      </c>
      <c r="C27" s="134"/>
      <c r="D27" s="134"/>
      <c r="E27" s="134"/>
      <c r="F27" s="134"/>
      <c r="G27" s="135"/>
      <c r="H27" s="136"/>
      <c r="I27" s="134"/>
      <c r="J27" s="134">
        <v>3.0</v>
      </c>
      <c r="K27" s="134"/>
      <c r="L27" s="135"/>
      <c r="M27" s="136"/>
      <c r="N27" s="137">
        <f t="shared" si="7"/>
        <v>150</v>
      </c>
      <c r="O27" s="138">
        <f t="shared" si="8"/>
        <v>5</v>
      </c>
      <c r="P27" s="138">
        <f t="shared" si="9"/>
        <v>50</v>
      </c>
      <c r="Q27" s="139">
        <v>10.0</v>
      </c>
      <c r="R27" s="139">
        <v>40.0</v>
      </c>
      <c r="S27" s="139"/>
      <c r="T27" s="140">
        <f t="shared" si="10"/>
        <v>100</v>
      </c>
      <c r="U27" s="137"/>
      <c r="V27" s="138"/>
      <c r="W27" s="138">
        <v>5.0</v>
      </c>
      <c r="X27" s="138"/>
      <c r="Y27" s="138"/>
      <c r="Z27" s="138"/>
      <c r="AA27" s="138"/>
      <c r="AB27" s="141"/>
      <c r="AC27" s="1"/>
      <c r="AD27" s="1"/>
    </row>
    <row r="28" ht="24.75" customHeight="1">
      <c r="A28" s="132" t="s">
        <v>126</v>
      </c>
      <c r="B28" s="133" t="s">
        <v>127</v>
      </c>
      <c r="C28" s="134"/>
      <c r="D28" s="134"/>
      <c r="E28" s="134">
        <v>4.0</v>
      </c>
      <c r="F28" s="134"/>
      <c r="G28" s="135"/>
      <c r="H28" s="136"/>
      <c r="I28" s="134"/>
      <c r="J28" s="134">
        <v>3.0</v>
      </c>
      <c r="K28" s="134"/>
      <c r="L28" s="135"/>
      <c r="M28" s="136"/>
      <c r="N28" s="137">
        <f t="shared" si="7"/>
        <v>180</v>
      </c>
      <c r="O28" s="138">
        <f t="shared" si="8"/>
        <v>6</v>
      </c>
      <c r="P28" s="138">
        <f t="shared" si="9"/>
        <v>60</v>
      </c>
      <c r="Q28" s="139">
        <v>20.0</v>
      </c>
      <c r="R28" s="139">
        <v>40.0</v>
      </c>
      <c r="S28" s="139"/>
      <c r="T28" s="140">
        <f t="shared" si="10"/>
        <v>120</v>
      </c>
      <c r="U28" s="137"/>
      <c r="V28" s="138"/>
      <c r="W28" s="138">
        <v>3.0</v>
      </c>
      <c r="X28" s="138">
        <v>3.0</v>
      </c>
      <c r="Y28" s="138"/>
      <c r="Z28" s="138"/>
      <c r="AA28" s="138"/>
      <c r="AB28" s="141"/>
      <c r="AC28" s="1"/>
      <c r="AD28" s="1"/>
    </row>
    <row r="29" ht="24.75" customHeight="1">
      <c r="A29" s="132" t="s">
        <v>128</v>
      </c>
      <c r="B29" s="142" t="s">
        <v>129</v>
      </c>
      <c r="C29" s="134"/>
      <c r="D29" s="134"/>
      <c r="E29" s="134"/>
      <c r="F29" s="134"/>
      <c r="G29" s="135"/>
      <c r="H29" s="136"/>
      <c r="I29" s="134"/>
      <c r="J29" s="134">
        <v>4.0</v>
      </c>
      <c r="K29" s="134"/>
      <c r="L29" s="135"/>
      <c r="M29" s="136"/>
      <c r="N29" s="137">
        <f t="shared" si="7"/>
        <v>90</v>
      </c>
      <c r="O29" s="138">
        <f t="shared" si="8"/>
        <v>3</v>
      </c>
      <c r="P29" s="138">
        <f t="shared" si="9"/>
        <v>30</v>
      </c>
      <c r="Q29" s="139">
        <v>10.0</v>
      </c>
      <c r="R29" s="139">
        <v>20.0</v>
      </c>
      <c r="S29" s="139"/>
      <c r="T29" s="140">
        <f t="shared" si="10"/>
        <v>60</v>
      </c>
      <c r="U29" s="137"/>
      <c r="V29" s="138"/>
      <c r="W29" s="138"/>
      <c r="X29" s="138">
        <v>3.0</v>
      </c>
      <c r="Y29" s="138"/>
      <c r="Z29" s="138"/>
      <c r="AA29" s="138"/>
      <c r="AB29" s="141"/>
      <c r="AC29" s="1"/>
      <c r="AD29" s="1"/>
    </row>
    <row r="30" ht="24.75" customHeight="1">
      <c r="A30" s="132" t="s">
        <v>130</v>
      </c>
      <c r="B30" s="142" t="s">
        <v>131</v>
      </c>
      <c r="C30" s="134"/>
      <c r="D30" s="134"/>
      <c r="E30" s="134"/>
      <c r="F30" s="134"/>
      <c r="G30" s="135"/>
      <c r="H30" s="136"/>
      <c r="I30" s="134"/>
      <c r="J30" s="134">
        <v>5.0</v>
      </c>
      <c r="K30" s="134"/>
      <c r="L30" s="135"/>
      <c r="M30" s="136"/>
      <c r="N30" s="137">
        <f t="shared" si="7"/>
        <v>90</v>
      </c>
      <c r="O30" s="138">
        <f t="shared" si="8"/>
        <v>3</v>
      </c>
      <c r="P30" s="138">
        <f t="shared" si="9"/>
        <v>30</v>
      </c>
      <c r="Q30" s="139">
        <v>10.0</v>
      </c>
      <c r="R30" s="139">
        <v>20.0</v>
      </c>
      <c r="S30" s="139"/>
      <c r="T30" s="140">
        <f t="shared" si="10"/>
        <v>60</v>
      </c>
      <c r="U30" s="137"/>
      <c r="V30" s="138"/>
      <c r="W30" s="138"/>
      <c r="X30" s="138"/>
      <c r="Y30" s="138">
        <v>3.0</v>
      </c>
      <c r="Z30" s="138"/>
      <c r="AA30" s="138"/>
      <c r="AB30" s="141"/>
      <c r="AC30" s="1"/>
      <c r="AD30" s="1"/>
    </row>
    <row r="31" ht="24.75" customHeight="1">
      <c r="A31" s="132" t="s">
        <v>132</v>
      </c>
      <c r="B31" s="142" t="s">
        <v>133</v>
      </c>
      <c r="C31" s="134"/>
      <c r="D31" s="134"/>
      <c r="E31" s="134"/>
      <c r="F31" s="134"/>
      <c r="G31" s="135"/>
      <c r="H31" s="136"/>
      <c r="I31" s="134"/>
      <c r="J31" s="134">
        <v>6.0</v>
      </c>
      <c r="K31" s="134"/>
      <c r="L31" s="135"/>
      <c r="M31" s="136"/>
      <c r="N31" s="137">
        <f t="shared" si="7"/>
        <v>150</v>
      </c>
      <c r="O31" s="138">
        <f t="shared" si="8"/>
        <v>5</v>
      </c>
      <c r="P31" s="138">
        <f t="shared" si="9"/>
        <v>50</v>
      </c>
      <c r="Q31" s="139">
        <v>20.0</v>
      </c>
      <c r="R31" s="139">
        <v>30.0</v>
      </c>
      <c r="S31" s="139"/>
      <c r="T31" s="140">
        <f t="shared" si="10"/>
        <v>100</v>
      </c>
      <c r="U31" s="137"/>
      <c r="V31" s="138"/>
      <c r="W31" s="138"/>
      <c r="X31" s="138"/>
      <c r="Y31" s="138"/>
      <c r="Z31" s="138">
        <v>5.0</v>
      </c>
      <c r="AA31" s="138"/>
      <c r="AB31" s="141"/>
      <c r="AC31" s="1"/>
      <c r="AD31" s="1"/>
    </row>
    <row r="32" ht="24.75" customHeight="1">
      <c r="A32" s="132" t="s">
        <v>134</v>
      </c>
      <c r="B32" s="142" t="s">
        <v>135</v>
      </c>
      <c r="C32" s="134"/>
      <c r="D32" s="134"/>
      <c r="E32" s="134"/>
      <c r="F32" s="134"/>
      <c r="G32" s="135"/>
      <c r="H32" s="136"/>
      <c r="I32" s="134"/>
      <c r="J32" s="134">
        <v>6.0</v>
      </c>
      <c r="K32" s="134"/>
      <c r="L32" s="135"/>
      <c r="M32" s="136"/>
      <c r="N32" s="137">
        <f t="shared" si="7"/>
        <v>90</v>
      </c>
      <c r="O32" s="138">
        <f t="shared" si="8"/>
        <v>3</v>
      </c>
      <c r="P32" s="138">
        <f t="shared" si="9"/>
        <v>30</v>
      </c>
      <c r="Q32" s="139">
        <v>10.0</v>
      </c>
      <c r="R32" s="139">
        <v>20.0</v>
      </c>
      <c r="S32" s="139"/>
      <c r="T32" s="140">
        <f t="shared" si="10"/>
        <v>60</v>
      </c>
      <c r="U32" s="137"/>
      <c r="V32" s="138"/>
      <c r="W32" s="138"/>
      <c r="X32" s="138"/>
      <c r="Y32" s="138"/>
      <c r="Z32" s="138">
        <v>3.0</v>
      </c>
      <c r="AA32" s="138"/>
      <c r="AB32" s="141"/>
      <c r="AC32" s="1"/>
      <c r="AD32" s="1"/>
    </row>
    <row r="33" ht="24.75" customHeight="1">
      <c r="A33" s="132" t="s">
        <v>136</v>
      </c>
      <c r="B33" s="142" t="s">
        <v>137</v>
      </c>
      <c r="C33" s="134"/>
      <c r="D33" s="134"/>
      <c r="E33" s="134"/>
      <c r="F33" s="134"/>
      <c r="G33" s="135"/>
      <c r="H33" s="136"/>
      <c r="I33" s="134"/>
      <c r="J33" s="134">
        <v>7.0</v>
      </c>
      <c r="K33" s="134"/>
      <c r="L33" s="135"/>
      <c r="M33" s="136"/>
      <c r="N33" s="137">
        <f t="shared" si="7"/>
        <v>90</v>
      </c>
      <c r="O33" s="138">
        <f t="shared" si="8"/>
        <v>3</v>
      </c>
      <c r="P33" s="138">
        <f t="shared" si="9"/>
        <v>30</v>
      </c>
      <c r="Q33" s="139">
        <v>10.0</v>
      </c>
      <c r="R33" s="139">
        <v>20.0</v>
      </c>
      <c r="S33" s="139"/>
      <c r="T33" s="140">
        <f t="shared" si="10"/>
        <v>60</v>
      </c>
      <c r="U33" s="137"/>
      <c r="V33" s="138"/>
      <c r="W33" s="138"/>
      <c r="X33" s="138"/>
      <c r="Y33" s="138"/>
      <c r="Z33" s="138"/>
      <c r="AA33" s="138">
        <v>3.0</v>
      </c>
      <c r="AB33" s="141"/>
      <c r="AC33" s="1"/>
      <c r="AD33" s="1"/>
    </row>
    <row r="34" ht="24.75" customHeight="1">
      <c r="A34" s="132" t="s">
        <v>138</v>
      </c>
      <c r="B34" s="142" t="s">
        <v>139</v>
      </c>
      <c r="C34" s="134"/>
      <c r="D34" s="134"/>
      <c r="E34" s="134"/>
      <c r="F34" s="134"/>
      <c r="G34" s="135"/>
      <c r="H34" s="136"/>
      <c r="I34" s="134"/>
      <c r="J34" s="134">
        <v>8.0</v>
      </c>
      <c r="K34" s="134"/>
      <c r="L34" s="135"/>
      <c r="M34" s="136"/>
      <c r="N34" s="137">
        <f t="shared" si="7"/>
        <v>90</v>
      </c>
      <c r="O34" s="138">
        <f t="shared" si="8"/>
        <v>3</v>
      </c>
      <c r="P34" s="138">
        <f t="shared" si="9"/>
        <v>30</v>
      </c>
      <c r="Q34" s="139">
        <v>10.0</v>
      </c>
      <c r="R34" s="139">
        <v>20.0</v>
      </c>
      <c r="S34" s="139"/>
      <c r="T34" s="140">
        <f t="shared" si="10"/>
        <v>60</v>
      </c>
      <c r="U34" s="137"/>
      <c r="V34" s="138"/>
      <c r="W34" s="138"/>
      <c r="X34" s="138"/>
      <c r="Y34" s="138"/>
      <c r="Z34" s="138"/>
      <c r="AA34" s="138"/>
      <c r="AB34" s="141">
        <v>3.0</v>
      </c>
      <c r="AC34" s="1"/>
      <c r="AD34" s="1"/>
    </row>
    <row r="35" ht="24.75" customHeight="1">
      <c r="A35" s="132" t="s">
        <v>140</v>
      </c>
      <c r="B35" s="133" t="s">
        <v>141</v>
      </c>
      <c r="C35" s="134"/>
      <c r="D35" s="134"/>
      <c r="E35" s="134">
        <v>3.0</v>
      </c>
      <c r="F35" s="134"/>
      <c r="G35" s="135"/>
      <c r="H35" s="136"/>
      <c r="I35" s="134"/>
      <c r="J35" s="134"/>
      <c r="K35" s="134"/>
      <c r="L35" s="135"/>
      <c r="M35" s="136"/>
      <c r="N35" s="137">
        <f t="shared" si="7"/>
        <v>150</v>
      </c>
      <c r="O35" s="138">
        <f t="shared" si="8"/>
        <v>5</v>
      </c>
      <c r="P35" s="138">
        <f t="shared" si="9"/>
        <v>50</v>
      </c>
      <c r="Q35" s="139">
        <v>16.0</v>
      </c>
      <c r="R35" s="139">
        <v>16.0</v>
      </c>
      <c r="S35" s="139">
        <v>18.0</v>
      </c>
      <c r="T35" s="140">
        <f t="shared" si="10"/>
        <v>100</v>
      </c>
      <c r="U35" s="137"/>
      <c r="V35" s="138"/>
      <c r="W35" s="138">
        <v>5.0</v>
      </c>
      <c r="X35" s="138"/>
      <c r="Y35" s="138"/>
      <c r="Z35" s="138"/>
      <c r="AA35" s="138"/>
      <c r="AB35" s="141"/>
      <c r="AC35" s="1"/>
      <c r="AD35" s="1"/>
    </row>
    <row r="36" ht="24.75" customHeight="1">
      <c r="A36" s="132" t="s">
        <v>142</v>
      </c>
      <c r="B36" s="133" t="s">
        <v>143</v>
      </c>
      <c r="C36" s="134"/>
      <c r="D36" s="134"/>
      <c r="E36" s="134">
        <v>4.0</v>
      </c>
      <c r="F36" s="134"/>
      <c r="G36" s="135"/>
      <c r="H36" s="136"/>
      <c r="I36" s="134"/>
      <c r="J36" s="134"/>
      <c r="K36" s="134"/>
      <c r="L36" s="135"/>
      <c r="M36" s="136"/>
      <c r="N36" s="137">
        <f t="shared" si="7"/>
        <v>150</v>
      </c>
      <c r="O36" s="138">
        <f t="shared" si="8"/>
        <v>5</v>
      </c>
      <c r="P36" s="138">
        <f t="shared" si="9"/>
        <v>50</v>
      </c>
      <c r="Q36" s="139">
        <v>16.0</v>
      </c>
      <c r="R36" s="139">
        <v>16.0</v>
      </c>
      <c r="S36" s="139">
        <v>18.0</v>
      </c>
      <c r="T36" s="140">
        <f t="shared" si="10"/>
        <v>100</v>
      </c>
      <c r="U36" s="137"/>
      <c r="V36" s="138"/>
      <c r="W36" s="138"/>
      <c r="X36" s="138">
        <v>5.0</v>
      </c>
      <c r="Y36" s="138"/>
      <c r="Z36" s="138"/>
      <c r="AA36" s="138"/>
      <c r="AB36" s="141"/>
      <c r="AC36" s="1"/>
      <c r="AD36" s="1"/>
    </row>
    <row r="37" ht="24.75" customHeight="1">
      <c r="A37" s="132" t="s">
        <v>144</v>
      </c>
      <c r="B37" s="133" t="s">
        <v>145</v>
      </c>
      <c r="C37" s="134"/>
      <c r="D37" s="134"/>
      <c r="E37" s="134">
        <v>5.0</v>
      </c>
      <c r="F37" s="134"/>
      <c r="G37" s="135"/>
      <c r="H37" s="136"/>
      <c r="I37" s="134"/>
      <c r="J37" s="134"/>
      <c r="K37" s="134"/>
      <c r="L37" s="135"/>
      <c r="M37" s="136"/>
      <c r="N37" s="137">
        <f t="shared" si="7"/>
        <v>120</v>
      </c>
      <c r="O37" s="138">
        <f t="shared" si="8"/>
        <v>4</v>
      </c>
      <c r="P37" s="138">
        <f t="shared" si="9"/>
        <v>40</v>
      </c>
      <c r="Q37" s="139">
        <v>8.0</v>
      </c>
      <c r="R37" s="139">
        <v>16.0</v>
      </c>
      <c r="S37" s="139">
        <v>16.0</v>
      </c>
      <c r="T37" s="140">
        <f t="shared" si="10"/>
        <v>80</v>
      </c>
      <c r="U37" s="137"/>
      <c r="V37" s="138"/>
      <c r="W37" s="138"/>
      <c r="X37" s="138"/>
      <c r="Y37" s="138">
        <v>4.0</v>
      </c>
      <c r="Z37" s="138"/>
      <c r="AA37" s="138"/>
      <c r="AB37" s="141"/>
      <c r="AC37" s="1"/>
      <c r="AD37" s="1"/>
    </row>
    <row r="38" ht="24.75" customHeight="1">
      <c r="A38" s="132" t="s">
        <v>146</v>
      </c>
      <c r="B38" s="142" t="s">
        <v>147</v>
      </c>
      <c r="C38" s="134"/>
      <c r="D38" s="134"/>
      <c r="E38" s="134">
        <v>6.0</v>
      </c>
      <c r="F38" s="134"/>
      <c r="G38" s="135"/>
      <c r="H38" s="136"/>
      <c r="I38" s="134"/>
      <c r="J38" s="134"/>
      <c r="K38" s="134"/>
      <c r="L38" s="135"/>
      <c r="M38" s="136"/>
      <c r="N38" s="137">
        <f t="shared" si="7"/>
        <v>90</v>
      </c>
      <c r="O38" s="138">
        <f t="shared" si="8"/>
        <v>3</v>
      </c>
      <c r="P38" s="138">
        <f t="shared" si="9"/>
        <v>30</v>
      </c>
      <c r="Q38" s="139">
        <v>6.0</v>
      </c>
      <c r="R38" s="139">
        <v>12.0</v>
      </c>
      <c r="S38" s="139">
        <v>12.0</v>
      </c>
      <c r="T38" s="140">
        <f t="shared" si="10"/>
        <v>60</v>
      </c>
      <c r="U38" s="137"/>
      <c r="V38" s="138"/>
      <c r="W38" s="138"/>
      <c r="X38" s="138"/>
      <c r="Y38" s="138"/>
      <c r="Z38" s="138">
        <v>3.0</v>
      </c>
      <c r="AA38" s="138"/>
      <c r="AB38" s="141"/>
      <c r="AC38" s="1"/>
      <c r="AD38" s="1"/>
    </row>
    <row r="39" ht="24.75" customHeight="1">
      <c r="A39" s="132" t="s">
        <v>148</v>
      </c>
      <c r="B39" s="133" t="s">
        <v>149</v>
      </c>
      <c r="C39" s="134"/>
      <c r="D39" s="134"/>
      <c r="E39" s="134"/>
      <c r="F39" s="134"/>
      <c r="G39" s="135"/>
      <c r="H39" s="136"/>
      <c r="I39" s="134"/>
      <c r="J39" s="134">
        <v>7.0</v>
      </c>
      <c r="K39" s="134"/>
      <c r="L39" s="135"/>
      <c r="M39" s="136"/>
      <c r="N39" s="137">
        <f t="shared" si="7"/>
        <v>120</v>
      </c>
      <c r="O39" s="138">
        <f t="shared" si="8"/>
        <v>4</v>
      </c>
      <c r="P39" s="138">
        <f t="shared" si="9"/>
        <v>40</v>
      </c>
      <c r="Q39" s="139">
        <v>8.0</v>
      </c>
      <c r="R39" s="139">
        <v>16.0</v>
      </c>
      <c r="S39" s="139">
        <v>16.0</v>
      </c>
      <c r="T39" s="140">
        <f t="shared" si="10"/>
        <v>80</v>
      </c>
      <c r="U39" s="137"/>
      <c r="V39" s="138"/>
      <c r="W39" s="138"/>
      <c r="X39" s="138"/>
      <c r="Y39" s="138"/>
      <c r="Z39" s="138"/>
      <c r="AA39" s="138">
        <v>4.0</v>
      </c>
      <c r="AB39" s="141"/>
      <c r="AC39" s="1"/>
      <c r="AD39" s="1"/>
    </row>
    <row r="40" ht="24.75" customHeight="1">
      <c r="A40" s="132" t="s">
        <v>150</v>
      </c>
      <c r="B40" s="133" t="s">
        <v>151</v>
      </c>
      <c r="C40" s="134"/>
      <c r="D40" s="134"/>
      <c r="E40" s="134"/>
      <c r="F40" s="134"/>
      <c r="G40" s="135"/>
      <c r="H40" s="136"/>
      <c r="I40" s="134"/>
      <c r="J40" s="134">
        <v>8.0</v>
      </c>
      <c r="K40" s="134"/>
      <c r="L40" s="135"/>
      <c r="M40" s="136"/>
      <c r="N40" s="137">
        <f t="shared" si="7"/>
        <v>150</v>
      </c>
      <c r="O40" s="138">
        <f t="shared" si="8"/>
        <v>5</v>
      </c>
      <c r="P40" s="138">
        <f t="shared" si="9"/>
        <v>50</v>
      </c>
      <c r="Q40" s="139">
        <v>10.0</v>
      </c>
      <c r="R40" s="139"/>
      <c r="S40" s="139">
        <v>40.0</v>
      </c>
      <c r="T40" s="140">
        <f t="shared" si="10"/>
        <v>100</v>
      </c>
      <c r="U40" s="137"/>
      <c r="V40" s="138"/>
      <c r="W40" s="138"/>
      <c r="X40" s="138"/>
      <c r="Y40" s="138"/>
      <c r="Z40" s="138"/>
      <c r="AA40" s="138"/>
      <c r="AB40" s="141">
        <v>5.0</v>
      </c>
      <c r="AC40" s="1"/>
      <c r="AD40" s="1"/>
    </row>
    <row r="41" ht="24.75" customHeight="1">
      <c r="A41" s="132" t="s">
        <v>152</v>
      </c>
      <c r="B41" s="133" t="s">
        <v>153</v>
      </c>
      <c r="C41" s="134"/>
      <c r="D41" s="134"/>
      <c r="E41" s="134">
        <v>7.0</v>
      </c>
      <c r="F41" s="134"/>
      <c r="G41" s="135"/>
      <c r="H41" s="136"/>
      <c r="I41" s="134">
        <v>5.0</v>
      </c>
      <c r="J41" s="134"/>
      <c r="K41" s="134">
        <v>6.0</v>
      </c>
      <c r="L41" s="135"/>
      <c r="M41" s="136"/>
      <c r="N41" s="137">
        <f t="shared" si="7"/>
        <v>360</v>
      </c>
      <c r="O41" s="138">
        <f t="shared" si="8"/>
        <v>12</v>
      </c>
      <c r="P41" s="138">
        <f t="shared" si="9"/>
        <v>120</v>
      </c>
      <c r="Q41" s="139">
        <v>24.0</v>
      </c>
      <c r="R41" s="139">
        <v>48.0</v>
      </c>
      <c r="S41" s="139">
        <v>48.0</v>
      </c>
      <c r="T41" s="140">
        <f t="shared" si="10"/>
        <v>240</v>
      </c>
      <c r="U41" s="137"/>
      <c r="V41" s="138"/>
      <c r="W41" s="138"/>
      <c r="X41" s="138"/>
      <c r="Y41" s="138">
        <v>6.0</v>
      </c>
      <c r="Z41" s="138">
        <v>3.0</v>
      </c>
      <c r="AA41" s="138">
        <v>3.0</v>
      </c>
      <c r="AB41" s="141"/>
      <c r="AC41" s="1"/>
      <c r="AD41" s="1"/>
    </row>
    <row r="42" ht="24.75" customHeight="1">
      <c r="A42" s="132" t="s">
        <v>154</v>
      </c>
      <c r="B42" s="133" t="s">
        <v>155</v>
      </c>
      <c r="C42" s="134"/>
      <c r="D42" s="134"/>
      <c r="E42" s="134">
        <v>7.0</v>
      </c>
      <c r="F42" s="134"/>
      <c r="G42" s="135"/>
      <c r="H42" s="136"/>
      <c r="I42" s="134"/>
      <c r="J42" s="134">
        <v>6.0</v>
      </c>
      <c r="K42" s="134"/>
      <c r="L42" s="135"/>
      <c r="M42" s="136"/>
      <c r="N42" s="137">
        <f t="shared" si="7"/>
        <v>180</v>
      </c>
      <c r="O42" s="138">
        <f t="shared" si="8"/>
        <v>6</v>
      </c>
      <c r="P42" s="138">
        <f t="shared" si="9"/>
        <v>60</v>
      </c>
      <c r="Q42" s="139">
        <v>12.0</v>
      </c>
      <c r="R42" s="139">
        <v>48.0</v>
      </c>
      <c r="S42" s="139"/>
      <c r="T42" s="140">
        <f t="shared" si="10"/>
        <v>120</v>
      </c>
      <c r="U42" s="137"/>
      <c r="V42" s="138"/>
      <c r="W42" s="138"/>
      <c r="X42" s="138"/>
      <c r="Y42" s="138"/>
      <c r="Z42" s="138">
        <v>3.0</v>
      </c>
      <c r="AA42" s="138">
        <v>3.0</v>
      </c>
      <c r="AB42" s="141"/>
      <c r="AC42" s="1"/>
      <c r="AD42" s="1"/>
    </row>
    <row r="43" ht="34.5" customHeight="1">
      <c r="A43" s="143" t="s">
        <v>156</v>
      </c>
      <c r="B43" s="117"/>
      <c r="C43" s="144"/>
      <c r="D43" s="72"/>
      <c r="E43" s="72"/>
      <c r="F43" s="72"/>
      <c r="G43" s="73"/>
      <c r="H43" s="145"/>
      <c r="I43" s="72"/>
      <c r="J43" s="72"/>
      <c r="K43" s="72"/>
      <c r="L43" s="73"/>
      <c r="M43" s="145"/>
      <c r="N43" s="146">
        <f t="shared" ref="N43:AB43" si="11">SUM(N23:N42)</f>
        <v>2880</v>
      </c>
      <c r="O43" s="147">
        <f t="shared" si="11"/>
        <v>96</v>
      </c>
      <c r="P43" s="147">
        <f t="shared" si="11"/>
        <v>960</v>
      </c>
      <c r="Q43" s="147">
        <f t="shared" si="11"/>
        <v>270</v>
      </c>
      <c r="R43" s="147">
        <f t="shared" si="11"/>
        <v>522</v>
      </c>
      <c r="S43" s="147">
        <f t="shared" si="11"/>
        <v>168</v>
      </c>
      <c r="T43" s="148">
        <f t="shared" si="11"/>
        <v>1920</v>
      </c>
      <c r="U43" s="146">
        <f t="shared" si="11"/>
        <v>13</v>
      </c>
      <c r="V43" s="147">
        <f t="shared" si="11"/>
        <v>8</v>
      </c>
      <c r="W43" s="147">
        <f t="shared" si="11"/>
        <v>13</v>
      </c>
      <c r="X43" s="147">
        <f t="shared" si="11"/>
        <v>11</v>
      </c>
      <c r="Y43" s="147">
        <f t="shared" si="11"/>
        <v>13</v>
      </c>
      <c r="Z43" s="147">
        <f t="shared" si="11"/>
        <v>17</v>
      </c>
      <c r="AA43" s="147">
        <f t="shared" si="11"/>
        <v>13</v>
      </c>
      <c r="AB43" s="149">
        <f t="shared" si="11"/>
        <v>8</v>
      </c>
      <c r="AC43" s="150"/>
      <c r="AD43" s="150"/>
    </row>
    <row r="44" ht="19.5" customHeight="1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30"/>
      <c r="AC44" s="1"/>
      <c r="AD44" s="1"/>
    </row>
    <row r="45" ht="34.5" customHeight="1">
      <c r="A45" s="154" t="s">
        <v>157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"/>
      <c r="AD45" s="1"/>
    </row>
    <row r="46" ht="24.75" customHeight="1">
      <c r="A46" s="132" t="s">
        <v>158</v>
      </c>
      <c r="B46" s="133" t="s">
        <v>159</v>
      </c>
      <c r="C46" s="134"/>
      <c r="D46" s="134"/>
      <c r="E46" s="134"/>
      <c r="F46" s="134"/>
      <c r="G46" s="135"/>
      <c r="H46" s="136"/>
      <c r="I46" s="134"/>
      <c r="J46" s="134"/>
      <c r="K46" s="134"/>
      <c r="L46" s="135"/>
      <c r="M46" s="136">
        <v>5.0</v>
      </c>
      <c r="N46" s="132">
        <f t="shared" ref="N46:N47" si="12">O46*30</f>
        <v>90</v>
      </c>
      <c r="O46" s="138">
        <f t="shared" ref="O46:O47" si="13">SUM(U46:AB46)</f>
        <v>3</v>
      </c>
      <c r="P46" s="138">
        <v>0.0</v>
      </c>
      <c r="Q46" s="139"/>
      <c r="R46" s="139"/>
      <c r="S46" s="139"/>
      <c r="T46" s="140">
        <f t="shared" ref="T46:T47" si="14">N46-P46</f>
        <v>90</v>
      </c>
      <c r="U46" s="137"/>
      <c r="V46" s="138"/>
      <c r="W46" s="138"/>
      <c r="X46" s="138"/>
      <c r="Y46" s="138">
        <v>3.0</v>
      </c>
      <c r="Z46" s="138"/>
      <c r="AA46" s="138"/>
      <c r="AB46" s="141"/>
      <c r="AC46" s="1"/>
      <c r="AD46" s="1"/>
    </row>
    <row r="47" ht="24.75" customHeight="1">
      <c r="A47" s="132" t="s">
        <v>160</v>
      </c>
      <c r="B47" s="133" t="s">
        <v>161</v>
      </c>
      <c r="C47" s="134"/>
      <c r="D47" s="134"/>
      <c r="E47" s="134"/>
      <c r="F47" s="134"/>
      <c r="G47" s="135"/>
      <c r="H47" s="136"/>
      <c r="I47" s="134"/>
      <c r="J47" s="134"/>
      <c r="K47" s="134"/>
      <c r="L47" s="135"/>
      <c r="M47" s="136">
        <v>7.0</v>
      </c>
      <c r="N47" s="132">
        <f t="shared" si="12"/>
        <v>90</v>
      </c>
      <c r="O47" s="138">
        <f t="shared" si="13"/>
        <v>3</v>
      </c>
      <c r="P47" s="138">
        <v>0.0</v>
      </c>
      <c r="Q47" s="139"/>
      <c r="R47" s="139"/>
      <c r="S47" s="139"/>
      <c r="T47" s="140">
        <f t="shared" si="14"/>
        <v>90</v>
      </c>
      <c r="U47" s="137"/>
      <c r="V47" s="138"/>
      <c r="W47" s="138"/>
      <c r="X47" s="138"/>
      <c r="Y47" s="138"/>
      <c r="Z47" s="138"/>
      <c r="AA47" s="138">
        <v>3.0</v>
      </c>
      <c r="AB47" s="141"/>
      <c r="AC47" s="1"/>
      <c r="AD47" s="1"/>
    </row>
    <row r="48" ht="34.5" customHeight="1">
      <c r="A48" s="143" t="s">
        <v>162</v>
      </c>
      <c r="B48" s="117"/>
      <c r="C48" s="155"/>
      <c r="D48" s="72"/>
      <c r="E48" s="72"/>
      <c r="F48" s="72"/>
      <c r="G48" s="73"/>
      <c r="H48" s="71"/>
      <c r="I48" s="72"/>
      <c r="J48" s="72"/>
      <c r="K48" s="72"/>
      <c r="L48" s="73"/>
      <c r="M48" s="71"/>
      <c r="N48" s="146">
        <f t="shared" ref="N48:AB48" si="15">SUM(N46:N47)</f>
        <v>180</v>
      </c>
      <c r="O48" s="147">
        <f t="shared" si="15"/>
        <v>6</v>
      </c>
      <c r="P48" s="147">
        <f t="shared" si="15"/>
        <v>0</v>
      </c>
      <c r="Q48" s="147">
        <f t="shared" si="15"/>
        <v>0</v>
      </c>
      <c r="R48" s="147">
        <f t="shared" si="15"/>
        <v>0</v>
      </c>
      <c r="S48" s="147">
        <f t="shared" si="15"/>
        <v>0</v>
      </c>
      <c r="T48" s="149">
        <f t="shared" si="15"/>
        <v>180</v>
      </c>
      <c r="U48" s="146">
        <f t="shared" si="15"/>
        <v>0</v>
      </c>
      <c r="V48" s="147">
        <f t="shared" si="15"/>
        <v>0</v>
      </c>
      <c r="W48" s="147">
        <f t="shared" si="15"/>
        <v>0</v>
      </c>
      <c r="X48" s="147">
        <f t="shared" si="15"/>
        <v>0</v>
      </c>
      <c r="Y48" s="147">
        <f t="shared" si="15"/>
        <v>3</v>
      </c>
      <c r="Z48" s="147">
        <f t="shared" si="15"/>
        <v>0</v>
      </c>
      <c r="AA48" s="147">
        <f t="shared" si="15"/>
        <v>3</v>
      </c>
      <c r="AB48" s="147">
        <f t="shared" si="15"/>
        <v>0</v>
      </c>
      <c r="AC48" s="156"/>
      <c r="AD48" s="156"/>
    </row>
    <row r="49" ht="19.5" customHeight="1">
      <c r="A49" s="15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1"/>
      <c r="AD49" s="1"/>
    </row>
    <row r="50" ht="34.5" customHeight="1">
      <c r="A50" s="131" t="s">
        <v>163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30"/>
      <c r="AC50" s="1"/>
      <c r="AD50" s="1"/>
    </row>
    <row r="51" ht="24.75" customHeight="1">
      <c r="A51" s="158" t="s">
        <v>164</v>
      </c>
      <c r="B51" s="159" t="s">
        <v>165</v>
      </c>
      <c r="C51" s="22"/>
      <c r="D51" s="160"/>
      <c r="E51" s="160"/>
      <c r="F51" s="160"/>
      <c r="G51" s="161"/>
      <c r="H51" s="162"/>
      <c r="I51" s="160"/>
      <c r="J51" s="160">
        <v>3.0</v>
      </c>
      <c r="K51" s="160"/>
      <c r="L51" s="161"/>
      <c r="M51" s="163"/>
      <c r="N51" s="132">
        <f t="shared" ref="N51:N56" si="16">O51*30</f>
        <v>90</v>
      </c>
      <c r="O51" s="138">
        <f t="shared" ref="O51:O56" si="17">SUM(U51:AB51)</f>
        <v>3</v>
      </c>
      <c r="P51" s="138">
        <v>0.0</v>
      </c>
      <c r="Q51" s="164"/>
      <c r="R51" s="164"/>
      <c r="S51" s="164"/>
      <c r="T51" s="141">
        <f t="shared" ref="T51:T56" si="18">N51-P51</f>
        <v>90</v>
      </c>
      <c r="U51" s="165"/>
      <c r="V51" s="166"/>
      <c r="W51" s="166">
        <v>3.0</v>
      </c>
      <c r="X51" s="166"/>
      <c r="Y51" s="166"/>
      <c r="Z51" s="166"/>
      <c r="AA51" s="166"/>
      <c r="AB51" s="167"/>
      <c r="AC51" s="74"/>
      <c r="AD51" s="74"/>
    </row>
    <row r="52" ht="24.75" customHeight="1">
      <c r="A52" s="168" t="s">
        <v>166</v>
      </c>
      <c r="B52" s="133" t="s">
        <v>167</v>
      </c>
      <c r="C52" s="169"/>
      <c r="D52" s="169"/>
      <c r="E52" s="169"/>
      <c r="F52" s="169"/>
      <c r="G52" s="170"/>
      <c r="H52" s="171"/>
      <c r="I52" s="169"/>
      <c r="J52" s="169">
        <v>4.0</v>
      </c>
      <c r="K52" s="169"/>
      <c r="L52" s="170"/>
      <c r="M52" s="172"/>
      <c r="N52" s="132">
        <f t="shared" si="16"/>
        <v>90</v>
      </c>
      <c r="O52" s="138">
        <f t="shared" si="17"/>
        <v>3</v>
      </c>
      <c r="P52" s="138">
        <v>0.0</v>
      </c>
      <c r="Q52" s="139"/>
      <c r="R52" s="139"/>
      <c r="S52" s="139"/>
      <c r="T52" s="141">
        <f t="shared" si="18"/>
        <v>90</v>
      </c>
      <c r="U52" s="137"/>
      <c r="V52" s="138"/>
      <c r="W52" s="138"/>
      <c r="X52" s="138">
        <v>3.0</v>
      </c>
      <c r="Y52" s="138"/>
      <c r="Z52" s="138"/>
      <c r="AA52" s="138"/>
      <c r="AB52" s="141"/>
      <c r="AC52" s="74"/>
      <c r="AD52" s="74"/>
    </row>
    <row r="53" ht="24.75" customHeight="1">
      <c r="A53" s="168" t="s">
        <v>168</v>
      </c>
      <c r="B53" s="142" t="s">
        <v>169</v>
      </c>
      <c r="C53" s="169"/>
      <c r="D53" s="169"/>
      <c r="E53" s="169"/>
      <c r="F53" s="169"/>
      <c r="G53" s="170"/>
      <c r="H53" s="171"/>
      <c r="I53" s="169"/>
      <c r="J53" s="169">
        <v>5.0</v>
      </c>
      <c r="K53" s="169"/>
      <c r="L53" s="170"/>
      <c r="M53" s="172"/>
      <c r="N53" s="132">
        <f t="shared" si="16"/>
        <v>90</v>
      </c>
      <c r="O53" s="138">
        <f t="shared" si="17"/>
        <v>3</v>
      </c>
      <c r="P53" s="138">
        <v>0.0</v>
      </c>
      <c r="Q53" s="139"/>
      <c r="R53" s="139"/>
      <c r="S53" s="139"/>
      <c r="T53" s="141">
        <f t="shared" si="18"/>
        <v>90</v>
      </c>
      <c r="U53" s="137"/>
      <c r="V53" s="138"/>
      <c r="W53" s="138"/>
      <c r="X53" s="138"/>
      <c r="Y53" s="138">
        <v>3.0</v>
      </c>
      <c r="Z53" s="138"/>
      <c r="AA53" s="138"/>
      <c r="AB53" s="141"/>
      <c r="AC53" s="74"/>
      <c r="AD53" s="74"/>
    </row>
    <row r="54" ht="24.75" customHeight="1">
      <c r="A54" s="168" t="s">
        <v>170</v>
      </c>
      <c r="B54" s="173" t="s">
        <v>171</v>
      </c>
      <c r="C54" s="169"/>
      <c r="D54" s="169"/>
      <c r="E54" s="169"/>
      <c r="F54" s="169"/>
      <c r="G54" s="170"/>
      <c r="H54" s="171"/>
      <c r="I54" s="169"/>
      <c r="J54" s="169">
        <v>7.0</v>
      </c>
      <c r="K54" s="169"/>
      <c r="L54" s="170"/>
      <c r="M54" s="172"/>
      <c r="N54" s="132">
        <f t="shared" si="16"/>
        <v>90</v>
      </c>
      <c r="O54" s="138">
        <f t="shared" si="17"/>
        <v>3</v>
      </c>
      <c r="P54" s="138">
        <v>0.0</v>
      </c>
      <c r="Q54" s="139"/>
      <c r="R54" s="139"/>
      <c r="S54" s="139"/>
      <c r="T54" s="141">
        <f t="shared" si="18"/>
        <v>90</v>
      </c>
      <c r="U54" s="174"/>
      <c r="V54" s="175"/>
      <c r="W54" s="175"/>
      <c r="X54" s="175"/>
      <c r="Y54" s="175"/>
      <c r="Z54" s="175"/>
      <c r="AA54" s="175">
        <v>3.0</v>
      </c>
      <c r="AB54" s="176"/>
      <c r="AC54" s="74"/>
      <c r="AD54" s="74"/>
    </row>
    <row r="55" ht="24.75" customHeight="1">
      <c r="A55" s="168" t="s">
        <v>172</v>
      </c>
      <c r="B55" s="173" t="s">
        <v>173</v>
      </c>
      <c r="C55" s="169"/>
      <c r="D55" s="169"/>
      <c r="E55" s="169"/>
      <c r="F55" s="169"/>
      <c r="G55" s="170"/>
      <c r="H55" s="171"/>
      <c r="I55" s="169"/>
      <c r="J55" s="169">
        <v>7.0</v>
      </c>
      <c r="K55" s="169"/>
      <c r="L55" s="170"/>
      <c r="M55" s="172"/>
      <c r="N55" s="132">
        <f t="shared" si="16"/>
        <v>180</v>
      </c>
      <c r="O55" s="138">
        <f t="shared" si="17"/>
        <v>6</v>
      </c>
      <c r="P55" s="138">
        <v>0.0</v>
      </c>
      <c r="Q55" s="139"/>
      <c r="R55" s="139"/>
      <c r="S55" s="139"/>
      <c r="T55" s="141">
        <f t="shared" si="18"/>
        <v>180</v>
      </c>
      <c r="U55" s="174"/>
      <c r="V55" s="175"/>
      <c r="W55" s="175"/>
      <c r="X55" s="175"/>
      <c r="Y55" s="175"/>
      <c r="Z55" s="175"/>
      <c r="AA55" s="175">
        <v>6.0</v>
      </c>
      <c r="AB55" s="176"/>
      <c r="AC55" s="74"/>
      <c r="AD55" s="74"/>
    </row>
    <row r="56" ht="24.75" customHeight="1">
      <c r="A56" s="168" t="s">
        <v>174</v>
      </c>
      <c r="B56" s="142" t="s">
        <v>175</v>
      </c>
      <c r="C56" s="134"/>
      <c r="D56" s="134"/>
      <c r="E56" s="134"/>
      <c r="F56" s="134"/>
      <c r="G56" s="135"/>
      <c r="H56" s="136"/>
      <c r="I56" s="134"/>
      <c r="J56" s="134">
        <v>8.0</v>
      </c>
      <c r="K56" s="134"/>
      <c r="L56" s="135"/>
      <c r="M56" s="177"/>
      <c r="N56" s="132">
        <f t="shared" si="16"/>
        <v>270</v>
      </c>
      <c r="O56" s="138">
        <f t="shared" si="17"/>
        <v>9</v>
      </c>
      <c r="P56" s="138">
        <v>0.0</v>
      </c>
      <c r="Q56" s="139"/>
      <c r="R56" s="139"/>
      <c r="S56" s="139"/>
      <c r="T56" s="141">
        <f t="shared" si="18"/>
        <v>270</v>
      </c>
      <c r="U56" s="137"/>
      <c r="V56" s="138"/>
      <c r="W56" s="138"/>
      <c r="X56" s="138"/>
      <c r="Y56" s="138"/>
      <c r="Z56" s="138"/>
      <c r="AA56" s="138"/>
      <c r="AB56" s="141">
        <v>9.0</v>
      </c>
      <c r="AC56" s="74"/>
      <c r="AD56" s="74"/>
    </row>
    <row r="57" ht="34.5" customHeight="1">
      <c r="A57" s="143" t="s">
        <v>176</v>
      </c>
      <c r="B57" s="117"/>
      <c r="C57" s="155"/>
      <c r="D57" s="72"/>
      <c r="E57" s="72"/>
      <c r="F57" s="72"/>
      <c r="G57" s="73"/>
      <c r="H57" s="71"/>
      <c r="I57" s="72"/>
      <c r="J57" s="72"/>
      <c r="K57" s="72"/>
      <c r="L57" s="73"/>
      <c r="M57" s="71"/>
      <c r="N57" s="146">
        <f t="shared" ref="N57:AB57" si="19">SUM(N51:N56)</f>
        <v>810</v>
      </c>
      <c r="O57" s="147">
        <f t="shared" si="19"/>
        <v>27</v>
      </c>
      <c r="P57" s="147">
        <f t="shared" si="19"/>
        <v>0</v>
      </c>
      <c r="Q57" s="147">
        <f t="shared" si="19"/>
        <v>0</v>
      </c>
      <c r="R57" s="147">
        <f t="shared" si="19"/>
        <v>0</v>
      </c>
      <c r="S57" s="147">
        <f t="shared" si="19"/>
        <v>0</v>
      </c>
      <c r="T57" s="149">
        <f t="shared" si="19"/>
        <v>810</v>
      </c>
      <c r="U57" s="146">
        <f t="shared" si="19"/>
        <v>0</v>
      </c>
      <c r="V57" s="147">
        <f t="shared" si="19"/>
        <v>0</v>
      </c>
      <c r="W57" s="147">
        <f t="shared" si="19"/>
        <v>3</v>
      </c>
      <c r="X57" s="147">
        <f t="shared" si="19"/>
        <v>3</v>
      </c>
      <c r="Y57" s="147">
        <f t="shared" si="19"/>
        <v>3</v>
      </c>
      <c r="Z57" s="147">
        <f t="shared" si="19"/>
        <v>0</v>
      </c>
      <c r="AA57" s="147">
        <f t="shared" si="19"/>
        <v>9</v>
      </c>
      <c r="AB57" s="149">
        <f t="shared" si="19"/>
        <v>9</v>
      </c>
      <c r="AC57" s="156"/>
      <c r="AD57" s="156"/>
    </row>
    <row r="58" ht="19.5" customHeight="1">
      <c r="A58" s="26"/>
      <c r="AB58" s="178"/>
      <c r="AC58" s="1"/>
      <c r="AD58" s="1"/>
    </row>
    <row r="59" ht="19.5" customHeight="1">
      <c r="A59" s="179" t="s">
        <v>177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30"/>
      <c r="AC59" s="1"/>
      <c r="AD59" s="1"/>
    </row>
    <row r="60" ht="24.75" customHeight="1">
      <c r="A60" s="168" t="s">
        <v>178</v>
      </c>
      <c r="B60" s="133" t="s">
        <v>179</v>
      </c>
      <c r="C60" s="134"/>
      <c r="D60" s="134"/>
      <c r="E60" s="134">
        <v>8.0</v>
      </c>
      <c r="F60" s="134"/>
      <c r="G60" s="135"/>
      <c r="H60" s="136"/>
      <c r="I60" s="134"/>
      <c r="J60" s="134"/>
      <c r="K60" s="134"/>
      <c r="L60" s="135"/>
      <c r="M60" s="177"/>
      <c r="N60" s="132">
        <f>O60*30</f>
        <v>90</v>
      </c>
      <c r="O60" s="138">
        <v>3.0</v>
      </c>
      <c r="P60" s="74"/>
      <c r="Q60" s="139"/>
      <c r="R60" s="139"/>
      <c r="S60" s="139"/>
      <c r="T60" s="141">
        <f>N60-P60</f>
        <v>90</v>
      </c>
      <c r="U60" s="137"/>
      <c r="V60" s="138"/>
      <c r="W60" s="138"/>
      <c r="X60" s="138"/>
      <c r="Y60" s="138"/>
      <c r="Z60" s="138"/>
      <c r="AA60" s="138"/>
      <c r="AB60" s="141">
        <v>3.0</v>
      </c>
      <c r="AC60" s="1"/>
      <c r="AD60" s="1"/>
    </row>
    <row r="61" ht="19.5" customHeight="1">
      <c r="A61" s="180" t="s">
        <v>180</v>
      </c>
      <c r="B61" s="130"/>
      <c r="C61" s="181"/>
      <c r="D61" s="121"/>
      <c r="E61" s="121"/>
      <c r="F61" s="121"/>
      <c r="G61" s="130"/>
      <c r="H61" s="181"/>
      <c r="I61" s="121"/>
      <c r="J61" s="121"/>
      <c r="K61" s="121"/>
      <c r="L61" s="130"/>
      <c r="M61" s="182"/>
      <c r="N61" s="183">
        <f t="shared" ref="N61:AB61" si="20">N60</f>
        <v>90</v>
      </c>
      <c r="O61" s="183">
        <f t="shared" si="20"/>
        <v>3</v>
      </c>
      <c r="P61" s="183" t="str">
        <f t="shared" si="20"/>
        <v/>
      </c>
      <c r="Q61" s="183" t="str">
        <f t="shared" si="20"/>
        <v/>
      </c>
      <c r="R61" s="183" t="str">
        <f t="shared" si="20"/>
        <v/>
      </c>
      <c r="S61" s="183" t="str">
        <f t="shared" si="20"/>
        <v/>
      </c>
      <c r="T61" s="183">
        <f t="shared" si="20"/>
        <v>90</v>
      </c>
      <c r="U61" s="183" t="str">
        <f t="shared" si="20"/>
        <v/>
      </c>
      <c r="V61" s="183" t="str">
        <f t="shared" si="20"/>
        <v/>
      </c>
      <c r="W61" s="183" t="str">
        <f t="shared" si="20"/>
        <v/>
      </c>
      <c r="X61" s="183" t="str">
        <f t="shared" si="20"/>
        <v/>
      </c>
      <c r="Y61" s="183" t="str">
        <f t="shared" si="20"/>
        <v/>
      </c>
      <c r="Z61" s="183" t="str">
        <f t="shared" si="20"/>
        <v/>
      </c>
      <c r="AA61" s="183" t="str">
        <f t="shared" si="20"/>
        <v/>
      </c>
      <c r="AB61" s="183">
        <f t="shared" si="20"/>
        <v>3</v>
      </c>
      <c r="AC61" s="1"/>
      <c r="AD61" s="1"/>
    </row>
    <row r="62" ht="19.5" customHeight="1">
      <c r="A62" s="184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30"/>
      <c r="AC62" s="1"/>
      <c r="AD62" s="1"/>
    </row>
    <row r="63" ht="34.5" customHeight="1">
      <c r="A63" s="185" t="s">
        <v>181</v>
      </c>
      <c r="B63" s="130"/>
      <c r="C63" s="186"/>
      <c r="D63" s="121"/>
      <c r="E63" s="121"/>
      <c r="F63" s="121"/>
      <c r="G63" s="130"/>
      <c r="H63" s="186"/>
      <c r="I63" s="121"/>
      <c r="J63" s="121"/>
      <c r="K63" s="121"/>
      <c r="L63" s="130"/>
      <c r="M63" s="187"/>
      <c r="N63" s="188">
        <f t="shared" ref="N63:AB63" si="21">SUM(N20,N43,N48,N57,N61)</f>
        <v>5400</v>
      </c>
      <c r="O63" s="188">
        <f t="shared" si="21"/>
        <v>180</v>
      </c>
      <c r="P63" s="188">
        <f t="shared" si="21"/>
        <v>1410</v>
      </c>
      <c r="Q63" s="188">
        <f t="shared" si="21"/>
        <v>314</v>
      </c>
      <c r="R63" s="188">
        <f t="shared" si="21"/>
        <v>928</v>
      </c>
      <c r="S63" s="188">
        <f t="shared" si="21"/>
        <v>168</v>
      </c>
      <c r="T63" s="188">
        <f t="shared" si="21"/>
        <v>3930</v>
      </c>
      <c r="U63" s="188">
        <f t="shared" si="21"/>
        <v>25</v>
      </c>
      <c r="V63" s="188">
        <f t="shared" si="21"/>
        <v>20</v>
      </c>
      <c r="W63" s="188">
        <f t="shared" si="21"/>
        <v>25</v>
      </c>
      <c r="X63" s="188">
        <f t="shared" si="21"/>
        <v>20</v>
      </c>
      <c r="Y63" s="188">
        <f t="shared" si="21"/>
        <v>25</v>
      </c>
      <c r="Z63" s="188">
        <f t="shared" si="21"/>
        <v>20</v>
      </c>
      <c r="AA63" s="188">
        <f t="shared" si="21"/>
        <v>25</v>
      </c>
      <c r="AB63" s="188">
        <f t="shared" si="21"/>
        <v>20</v>
      </c>
      <c r="AC63" s="156"/>
      <c r="AD63" s="156"/>
    </row>
    <row r="64" ht="34.5" customHeight="1">
      <c r="A64" s="13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30"/>
      <c r="AC64" s="156"/>
      <c r="AD64" s="156"/>
    </row>
    <row r="65" ht="34.5" customHeight="1">
      <c r="A65" s="131" t="s">
        <v>182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30"/>
      <c r="AC65" s="1"/>
      <c r="AD65" s="1"/>
    </row>
    <row r="66" ht="34.5" customHeight="1">
      <c r="A66" s="151" t="s">
        <v>183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4"/>
      <c r="AC66" s="189"/>
      <c r="AD66" s="189"/>
    </row>
    <row r="67" ht="24.75" customHeight="1">
      <c r="A67" s="132" t="s">
        <v>184</v>
      </c>
      <c r="B67" s="142" t="s">
        <v>185</v>
      </c>
      <c r="C67" s="134"/>
      <c r="D67" s="134"/>
      <c r="E67" s="134"/>
      <c r="F67" s="134"/>
      <c r="G67" s="135"/>
      <c r="H67" s="136"/>
      <c r="I67" s="134"/>
      <c r="J67" s="134">
        <v>1.0</v>
      </c>
      <c r="K67" s="134"/>
      <c r="L67" s="135"/>
      <c r="M67" s="136"/>
      <c r="N67" s="137">
        <f t="shared" ref="N67:N72" si="22">O67*30</f>
        <v>150</v>
      </c>
      <c r="O67" s="138">
        <f t="shared" ref="O67:O72" si="23">SUM(U67:AB67)</f>
        <v>5</v>
      </c>
      <c r="P67" s="138">
        <f t="shared" ref="P67:P72" si="24">O67*10</f>
        <v>50</v>
      </c>
      <c r="Q67" s="139">
        <v>20.0</v>
      </c>
      <c r="R67" s="139">
        <v>30.0</v>
      </c>
      <c r="S67" s="139"/>
      <c r="T67" s="140">
        <f t="shared" ref="T67:T72" si="25">N67-P67</f>
        <v>100</v>
      </c>
      <c r="U67" s="137">
        <v>5.0</v>
      </c>
      <c r="V67" s="138"/>
      <c r="W67" s="138"/>
      <c r="X67" s="138"/>
      <c r="Y67" s="138"/>
      <c r="Z67" s="138"/>
      <c r="AA67" s="138"/>
      <c r="AB67" s="141"/>
      <c r="AC67" s="74"/>
      <c r="AD67" s="74"/>
    </row>
    <row r="68" ht="24.75" customHeight="1">
      <c r="A68" s="132" t="s">
        <v>186</v>
      </c>
      <c r="B68" s="133" t="s">
        <v>187</v>
      </c>
      <c r="C68" s="134"/>
      <c r="D68" s="134"/>
      <c r="E68" s="134"/>
      <c r="F68" s="134"/>
      <c r="G68" s="135"/>
      <c r="H68" s="136"/>
      <c r="I68" s="134"/>
      <c r="J68" s="134">
        <v>2.0</v>
      </c>
      <c r="K68" s="134"/>
      <c r="L68" s="135"/>
      <c r="M68" s="136"/>
      <c r="N68" s="137">
        <f t="shared" si="22"/>
        <v>150</v>
      </c>
      <c r="O68" s="138">
        <f t="shared" si="23"/>
        <v>5</v>
      </c>
      <c r="P68" s="138">
        <f t="shared" si="24"/>
        <v>50</v>
      </c>
      <c r="Q68" s="139">
        <v>20.0</v>
      </c>
      <c r="R68" s="139">
        <v>30.0</v>
      </c>
      <c r="S68" s="139"/>
      <c r="T68" s="140">
        <f t="shared" si="25"/>
        <v>100</v>
      </c>
      <c r="U68" s="137"/>
      <c r="V68" s="138">
        <v>5.0</v>
      </c>
      <c r="W68" s="138"/>
      <c r="X68" s="138"/>
      <c r="Y68" s="138"/>
      <c r="Z68" s="138"/>
      <c r="AA68" s="138"/>
      <c r="AB68" s="141"/>
      <c r="AC68" s="74"/>
      <c r="AD68" s="74"/>
    </row>
    <row r="69" ht="24.75" customHeight="1">
      <c r="A69" s="132" t="s">
        <v>188</v>
      </c>
      <c r="B69" s="142" t="s">
        <v>189</v>
      </c>
      <c r="C69" s="134"/>
      <c r="D69" s="134"/>
      <c r="E69" s="134"/>
      <c r="F69" s="134"/>
      <c r="G69" s="135"/>
      <c r="H69" s="136"/>
      <c r="I69" s="134"/>
      <c r="J69" s="134">
        <v>2.0</v>
      </c>
      <c r="K69" s="134"/>
      <c r="L69" s="135"/>
      <c r="M69" s="136"/>
      <c r="N69" s="137">
        <f t="shared" si="22"/>
        <v>150</v>
      </c>
      <c r="O69" s="138">
        <f t="shared" si="23"/>
        <v>5</v>
      </c>
      <c r="P69" s="138">
        <f t="shared" si="24"/>
        <v>50</v>
      </c>
      <c r="Q69" s="139">
        <v>20.0</v>
      </c>
      <c r="R69" s="139">
        <v>30.0</v>
      </c>
      <c r="S69" s="139"/>
      <c r="T69" s="140">
        <f t="shared" si="25"/>
        <v>100</v>
      </c>
      <c r="U69" s="137"/>
      <c r="V69" s="138">
        <v>5.0</v>
      </c>
      <c r="W69" s="138"/>
      <c r="X69" s="138"/>
      <c r="Y69" s="138"/>
      <c r="Z69" s="138"/>
      <c r="AA69" s="138"/>
      <c r="AB69" s="141"/>
      <c r="AC69" s="74"/>
      <c r="AD69" s="74"/>
    </row>
    <row r="70" ht="24.75" customHeight="1">
      <c r="A70" s="132" t="s">
        <v>190</v>
      </c>
      <c r="B70" s="142" t="s">
        <v>191</v>
      </c>
      <c r="C70" s="134"/>
      <c r="D70" s="134"/>
      <c r="E70" s="134"/>
      <c r="F70" s="134"/>
      <c r="G70" s="135"/>
      <c r="H70" s="136"/>
      <c r="I70" s="134"/>
      <c r="J70" s="134">
        <v>3.0</v>
      </c>
      <c r="K70" s="134"/>
      <c r="L70" s="135"/>
      <c r="M70" s="136"/>
      <c r="N70" s="137">
        <f t="shared" si="22"/>
        <v>150</v>
      </c>
      <c r="O70" s="138">
        <f t="shared" si="23"/>
        <v>5</v>
      </c>
      <c r="P70" s="138">
        <f t="shared" si="24"/>
        <v>50</v>
      </c>
      <c r="Q70" s="139">
        <v>20.0</v>
      </c>
      <c r="R70" s="139">
        <v>30.0</v>
      </c>
      <c r="S70" s="139"/>
      <c r="T70" s="140">
        <f t="shared" si="25"/>
        <v>100</v>
      </c>
      <c r="U70" s="137"/>
      <c r="V70" s="138"/>
      <c r="W70" s="138">
        <v>5.0</v>
      </c>
      <c r="X70" s="138"/>
      <c r="Y70" s="138"/>
      <c r="Z70" s="138"/>
      <c r="AA70" s="138"/>
      <c r="AB70" s="141"/>
      <c r="AC70" s="74"/>
      <c r="AD70" s="74"/>
    </row>
    <row r="71" ht="24.75" customHeight="1">
      <c r="A71" s="132" t="s">
        <v>192</v>
      </c>
      <c r="B71" s="142" t="s">
        <v>193</v>
      </c>
      <c r="C71" s="134"/>
      <c r="D71" s="134"/>
      <c r="E71" s="134"/>
      <c r="F71" s="134"/>
      <c r="G71" s="135"/>
      <c r="H71" s="136"/>
      <c r="I71" s="134"/>
      <c r="J71" s="134">
        <v>4.0</v>
      </c>
      <c r="K71" s="134"/>
      <c r="L71" s="135"/>
      <c r="M71" s="136"/>
      <c r="N71" s="137">
        <f t="shared" si="22"/>
        <v>150</v>
      </c>
      <c r="O71" s="138">
        <f t="shared" si="23"/>
        <v>5</v>
      </c>
      <c r="P71" s="138">
        <f t="shared" si="24"/>
        <v>50</v>
      </c>
      <c r="Q71" s="139">
        <v>20.0</v>
      </c>
      <c r="R71" s="139">
        <v>30.0</v>
      </c>
      <c r="S71" s="139"/>
      <c r="T71" s="140">
        <f t="shared" si="25"/>
        <v>100</v>
      </c>
      <c r="U71" s="137"/>
      <c r="V71" s="138"/>
      <c r="W71" s="138"/>
      <c r="X71" s="138">
        <v>5.0</v>
      </c>
      <c r="Y71" s="138"/>
      <c r="Z71" s="138"/>
      <c r="AA71" s="138"/>
      <c r="AB71" s="141"/>
      <c r="AC71" s="74"/>
      <c r="AD71" s="74"/>
    </row>
    <row r="72" ht="24.75" customHeight="1">
      <c r="A72" s="132" t="s">
        <v>194</v>
      </c>
      <c r="B72" s="142" t="s">
        <v>195</v>
      </c>
      <c r="C72" s="134"/>
      <c r="D72" s="134"/>
      <c r="E72" s="134"/>
      <c r="F72" s="134"/>
      <c r="G72" s="135"/>
      <c r="H72" s="136"/>
      <c r="I72" s="134"/>
      <c r="J72" s="134">
        <v>4.0</v>
      </c>
      <c r="K72" s="134"/>
      <c r="L72" s="135"/>
      <c r="M72" s="136"/>
      <c r="N72" s="137">
        <f t="shared" si="22"/>
        <v>150</v>
      </c>
      <c r="O72" s="138">
        <f t="shared" si="23"/>
        <v>5</v>
      </c>
      <c r="P72" s="138">
        <f t="shared" si="24"/>
        <v>50</v>
      </c>
      <c r="Q72" s="139">
        <v>20.0</v>
      </c>
      <c r="R72" s="139">
        <v>30.0</v>
      </c>
      <c r="S72" s="139"/>
      <c r="T72" s="140">
        <f t="shared" si="25"/>
        <v>100</v>
      </c>
      <c r="U72" s="137"/>
      <c r="V72" s="138"/>
      <c r="W72" s="138"/>
      <c r="X72" s="138">
        <v>5.0</v>
      </c>
      <c r="Y72" s="138"/>
      <c r="Z72" s="138"/>
      <c r="AA72" s="138"/>
      <c r="AB72" s="141"/>
      <c r="AC72" s="74"/>
      <c r="AD72" s="74"/>
    </row>
    <row r="73" ht="34.5" customHeight="1">
      <c r="A73" s="143" t="s">
        <v>196</v>
      </c>
      <c r="B73" s="117"/>
      <c r="C73" s="190"/>
      <c r="D73" s="72"/>
      <c r="E73" s="72"/>
      <c r="F73" s="72"/>
      <c r="G73" s="73"/>
      <c r="H73" s="71"/>
      <c r="I73" s="72"/>
      <c r="J73" s="72"/>
      <c r="K73" s="72"/>
      <c r="L73" s="73"/>
      <c r="M73" s="71"/>
      <c r="N73" s="146">
        <f t="shared" ref="N73:AB73" si="26">SUM(N67:N72)</f>
        <v>900</v>
      </c>
      <c r="O73" s="147">
        <f t="shared" si="26"/>
        <v>30</v>
      </c>
      <c r="P73" s="147">
        <f t="shared" si="26"/>
        <v>300</v>
      </c>
      <c r="Q73" s="147">
        <f t="shared" si="26"/>
        <v>120</v>
      </c>
      <c r="R73" s="147">
        <f t="shared" si="26"/>
        <v>180</v>
      </c>
      <c r="S73" s="147">
        <f t="shared" si="26"/>
        <v>0</v>
      </c>
      <c r="T73" s="148">
        <f t="shared" si="26"/>
        <v>600</v>
      </c>
      <c r="U73" s="146">
        <f t="shared" si="26"/>
        <v>5</v>
      </c>
      <c r="V73" s="147">
        <f t="shared" si="26"/>
        <v>10</v>
      </c>
      <c r="W73" s="147">
        <f t="shared" si="26"/>
        <v>5</v>
      </c>
      <c r="X73" s="147">
        <f t="shared" si="26"/>
        <v>10</v>
      </c>
      <c r="Y73" s="147">
        <f t="shared" si="26"/>
        <v>0</v>
      </c>
      <c r="Z73" s="147">
        <f t="shared" si="26"/>
        <v>0</v>
      </c>
      <c r="AA73" s="147">
        <f t="shared" si="26"/>
        <v>0</v>
      </c>
      <c r="AB73" s="149">
        <f t="shared" si="26"/>
        <v>0</v>
      </c>
      <c r="AC73" s="156"/>
      <c r="AD73" s="156"/>
    </row>
    <row r="74" ht="19.5" customHeigh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30"/>
      <c r="AC74" s="1"/>
      <c r="AD74" s="1"/>
    </row>
    <row r="75" ht="34.5" customHeight="1">
      <c r="A75" s="151" t="s">
        <v>197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4"/>
      <c r="AC75" s="189"/>
      <c r="AD75" s="189"/>
    </row>
    <row r="76" ht="24.75" customHeight="1">
      <c r="A76" s="191" t="s">
        <v>198</v>
      </c>
      <c r="B76" s="142" t="s">
        <v>199</v>
      </c>
      <c r="C76" s="134"/>
      <c r="D76" s="134"/>
      <c r="E76" s="134"/>
      <c r="F76" s="134"/>
      <c r="G76" s="135"/>
      <c r="H76" s="136"/>
      <c r="I76" s="134"/>
      <c r="J76" s="134">
        <v>5.0</v>
      </c>
      <c r="K76" s="134"/>
      <c r="L76" s="135"/>
      <c r="M76" s="136"/>
      <c r="N76" s="137">
        <f t="shared" ref="N76:N81" si="27">O76*30</f>
        <v>150</v>
      </c>
      <c r="O76" s="138">
        <f t="shared" ref="O76:O81" si="28">SUM(U76:AB76)</f>
        <v>5</v>
      </c>
      <c r="P76" s="138">
        <f t="shared" ref="P76:P81" si="29">O76*10</f>
        <v>50</v>
      </c>
      <c r="Q76" s="138">
        <v>20.0</v>
      </c>
      <c r="R76" s="138">
        <v>30.0</v>
      </c>
      <c r="S76" s="192"/>
      <c r="T76" s="140">
        <f t="shared" ref="T76:T81" si="30">N76-P76</f>
        <v>100</v>
      </c>
      <c r="U76" s="137"/>
      <c r="V76" s="138"/>
      <c r="W76" s="138"/>
      <c r="X76" s="138"/>
      <c r="Y76" s="138">
        <v>5.0</v>
      </c>
      <c r="Z76" s="138"/>
      <c r="AA76" s="138"/>
      <c r="AB76" s="141"/>
      <c r="AC76" s="74"/>
      <c r="AD76" s="74"/>
    </row>
    <row r="77" ht="24.75" customHeight="1">
      <c r="A77" s="193" t="s">
        <v>200</v>
      </c>
      <c r="B77" s="142" t="s">
        <v>201</v>
      </c>
      <c r="C77" s="194"/>
      <c r="D77" s="194"/>
      <c r="E77" s="194"/>
      <c r="F77" s="194"/>
      <c r="G77" s="195"/>
      <c r="H77" s="196"/>
      <c r="I77" s="194"/>
      <c r="J77" s="194">
        <v>6.0</v>
      </c>
      <c r="K77" s="194"/>
      <c r="L77" s="195"/>
      <c r="M77" s="196"/>
      <c r="N77" s="137">
        <f t="shared" si="27"/>
        <v>150</v>
      </c>
      <c r="O77" s="138">
        <f t="shared" si="28"/>
        <v>5</v>
      </c>
      <c r="P77" s="138">
        <f t="shared" si="29"/>
        <v>50</v>
      </c>
      <c r="Q77" s="175">
        <v>20.0</v>
      </c>
      <c r="R77" s="175">
        <v>30.0</v>
      </c>
      <c r="S77" s="175"/>
      <c r="T77" s="140">
        <f t="shared" si="30"/>
        <v>100</v>
      </c>
      <c r="U77" s="174"/>
      <c r="V77" s="175"/>
      <c r="W77" s="175"/>
      <c r="X77" s="175"/>
      <c r="Y77" s="175"/>
      <c r="Z77" s="175">
        <v>5.0</v>
      </c>
      <c r="AA77" s="175"/>
      <c r="AB77" s="176"/>
      <c r="AC77" s="74"/>
      <c r="AD77" s="74"/>
    </row>
    <row r="78" ht="24.75" customHeight="1">
      <c r="A78" s="193" t="s">
        <v>202</v>
      </c>
      <c r="B78" s="142" t="s">
        <v>203</v>
      </c>
      <c r="C78" s="194"/>
      <c r="D78" s="194"/>
      <c r="E78" s="194"/>
      <c r="F78" s="194"/>
      <c r="G78" s="195"/>
      <c r="H78" s="196"/>
      <c r="I78" s="194"/>
      <c r="J78" s="194">
        <v>6.0</v>
      </c>
      <c r="K78" s="194"/>
      <c r="L78" s="195"/>
      <c r="M78" s="196"/>
      <c r="N78" s="137">
        <f t="shared" si="27"/>
        <v>150</v>
      </c>
      <c r="O78" s="138">
        <f t="shared" si="28"/>
        <v>5</v>
      </c>
      <c r="P78" s="138">
        <f t="shared" si="29"/>
        <v>50</v>
      </c>
      <c r="Q78" s="175">
        <v>20.0</v>
      </c>
      <c r="R78" s="175">
        <v>30.0</v>
      </c>
      <c r="S78" s="175"/>
      <c r="T78" s="140">
        <f t="shared" si="30"/>
        <v>100</v>
      </c>
      <c r="U78" s="174"/>
      <c r="V78" s="175"/>
      <c r="W78" s="175"/>
      <c r="X78" s="175"/>
      <c r="Y78" s="175"/>
      <c r="Z78" s="175">
        <v>5.0</v>
      </c>
      <c r="AA78" s="175"/>
      <c r="AB78" s="176"/>
      <c r="AC78" s="74"/>
      <c r="AD78" s="74"/>
    </row>
    <row r="79" ht="24.75" customHeight="1">
      <c r="A79" s="193" t="s">
        <v>204</v>
      </c>
      <c r="B79" s="142" t="s">
        <v>205</v>
      </c>
      <c r="C79" s="194"/>
      <c r="D79" s="194"/>
      <c r="E79" s="194"/>
      <c r="F79" s="194"/>
      <c r="G79" s="195"/>
      <c r="H79" s="196"/>
      <c r="I79" s="194"/>
      <c r="J79" s="194">
        <v>7.0</v>
      </c>
      <c r="K79" s="194"/>
      <c r="L79" s="195"/>
      <c r="M79" s="196"/>
      <c r="N79" s="137">
        <f t="shared" si="27"/>
        <v>150</v>
      </c>
      <c r="O79" s="138">
        <f t="shared" si="28"/>
        <v>5</v>
      </c>
      <c r="P79" s="138">
        <f t="shared" si="29"/>
        <v>50</v>
      </c>
      <c r="Q79" s="175">
        <v>20.0</v>
      </c>
      <c r="R79" s="175">
        <v>30.0</v>
      </c>
      <c r="S79" s="197"/>
      <c r="T79" s="140">
        <f t="shared" si="30"/>
        <v>100</v>
      </c>
      <c r="U79" s="174"/>
      <c r="V79" s="175"/>
      <c r="W79" s="175"/>
      <c r="X79" s="175"/>
      <c r="Y79" s="175"/>
      <c r="Z79" s="175"/>
      <c r="AA79" s="175">
        <v>5.0</v>
      </c>
      <c r="AB79" s="176"/>
      <c r="AC79" s="74"/>
      <c r="AD79" s="74"/>
    </row>
    <row r="80" ht="24.75" customHeight="1">
      <c r="A80" s="193" t="s">
        <v>206</v>
      </c>
      <c r="B80" s="142" t="s">
        <v>207</v>
      </c>
      <c r="C80" s="194"/>
      <c r="D80" s="194"/>
      <c r="E80" s="194"/>
      <c r="F80" s="194"/>
      <c r="G80" s="195"/>
      <c r="H80" s="196"/>
      <c r="I80" s="194"/>
      <c r="J80" s="194">
        <v>8.0</v>
      </c>
      <c r="K80" s="194"/>
      <c r="L80" s="195"/>
      <c r="M80" s="196"/>
      <c r="N80" s="137">
        <f t="shared" si="27"/>
        <v>150</v>
      </c>
      <c r="O80" s="138">
        <f t="shared" si="28"/>
        <v>5</v>
      </c>
      <c r="P80" s="138">
        <f t="shared" si="29"/>
        <v>50</v>
      </c>
      <c r="Q80" s="175">
        <v>20.0</v>
      </c>
      <c r="R80" s="175">
        <v>30.0</v>
      </c>
      <c r="S80" s="197"/>
      <c r="T80" s="140">
        <f t="shared" si="30"/>
        <v>100</v>
      </c>
      <c r="U80" s="174"/>
      <c r="V80" s="175"/>
      <c r="W80" s="175"/>
      <c r="X80" s="175"/>
      <c r="Y80" s="175"/>
      <c r="Z80" s="175"/>
      <c r="AA80" s="175"/>
      <c r="AB80" s="176">
        <v>5.0</v>
      </c>
      <c r="AC80" s="74"/>
      <c r="AD80" s="74"/>
    </row>
    <row r="81" ht="24.75" customHeight="1">
      <c r="A81" s="193" t="s">
        <v>208</v>
      </c>
      <c r="B81" s="142" t="s">
        <v>209</v>
      </c>
      <c r="C81" s="194"/>
      <c r="D81" s="194"/>
      <c r="E81" s="194"/>
      <c r="F81" s="194"/>
      <c r="G81" s="195"/>
      <c r="H81" s="196"/>
      <c r="I81" s="194"/>
      <c r="J81" s="194">
        <v>8.0</v>
      </c>
      <c r="K81" s="194"/>
      <c r="L81" s="195"/>
      <c r="M81" s="196"/>
      <c r="N81" s="137">
        <f t="shared" si="27"/>
        <v>150</v>
      </c>
      <c r="O81" s="138">
        <f t="shared" si="28"/>
        <v>5</v>
      </c>
      <c r="P81" s="138">
        <f t="shared" si="29"/>
        <v>50</v>
      </c>
      <c r="Q81" s="175">
        <v>20.0</v>
      </c>
      <c r="R81" s="175">
        <v>30.0</v>
      </c>
      <c r="S81" s="175"/>
      <c r="T81" s="140">
        <f t="shared" si="30"/>
        <v>100</v>
      </c>
      <c r="U81" s="174"/>
      <c r="V81" s="175"/>
      <c r="W81" s="175"/>
      <c r="X81" s="175"/>
      <c r="Y81" s="175"/>
      <c r="Z81" s="175"/>
      <c r="AA81" s="175"/>
      <c r="AB81" s="176">
        <v>5.0</v>
      </c>
      <c r="AC81" s="74"/>
      <c r="AD81" s="74"/>
    </row>
    <row r="82" ht="34.5" customHeight="1">
      <c r="A82" s="143" t="s">
        <v>210</v>
      </c>
      <c r="B82" s="117"/>
      <c r="C82" s="155"/>
      <c r="D82" s="72"/>
      <c r="E82" s="72"/>
      <c r="F82" s="72"/>
      <c r="G82" s="73"/>
      <c r="H82" s="71"/>
      <c r="I82" s="72"/>
      <c r="J82" s="72"/>
      <c r="K82" s="72"/>
      <c r="L82" s="73"/>
      <c r="M82" s="71"/>
      <c r="N82" s="146">
        <f t="shared" ref="N82:AB82" si="31">SUM(N76:N81)</f>
        <v>900</v>
      </c>
      <c r="O82" s="147">
        <f t="shared" si="31"/>
        <v>30</v>
      </c>
      <c r="P82" s="147">
        <f t="shared" si="31"/>
        <v>300</v>
      </c>
      <c r="Q82" s="147">
        <f t="shared" si="31"/>
        <v>120</v>
      </c>
      <c r="R82" s="147">
        <f t="shared" si="31"/>
        <v>180</v>
      </c>
      <c r="S82" s="147">
        <f t="shared" si="31"/>
        <v>0</v>
      </c>
      <c r="T82" s="147">
        <f t="shared" si="31"/>
        <v>600</v>
      </c>
      <c r="U82" s="146">
        <f t="shared" si="31"/>
        <v>0</v>
      </c>
      <c r="V82" s="147">
        <f t="shared" si="31"/>
        <v>0</v>
      </c>
      <c r="W82" s="147">
        <f t="shared" si="31"/>
        <v>0</v>
      </c>
      <c r="X82" s="147">
        <f t="shared" si="31"/>
        <v>0</v>
      </c>
      <c r="Y82" s="147">
        <f t="shared" si="31"/>
        <v>5</v>
      </c>
      <c r="Z82" s="147">
        <f t="shared" si="31"/>
        <v>10</v>
      </c>
      <c r="AA82" s="147">
        <f t="shared" si="31"/>
        <v>5</v>
      </c>
      <c r="AB82" s="149">
        <f t="shared" si="31"/>
        <v>10</v>
      </c>
      <c r="AC82" s="156"/>
      <c r="AD82" s="156"/>
    </row>
    <row r="83" ht="19.5" customHeight="1">
      <c r="A83" s="19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4"/>
      <c r="AC83" s="74"/>
      <c r="AD83" s="74"/>
    </row>
    <row r="84" ht="34.5" customHeight="1">
      <c r="A84" s="185" t="s">
        <v>211</v>
      </c>
      <c r="B84" s="130"/>
      <c r="C84" s="186"/>
      <c r="D84" s="121"/>
      <c r="E84" s="121"/>
      <c r="F84" s="121"/>
      <c r="G84" s="130"/>
      <c r="H84" s="186"/>
      <c r="I84" s="121"/>
      <c r="J84" s="121"/>
      <c r="K84" s="121"/>
      <c r="L84" s="130"/>
      <c r="M84" s="187"/>
      <c r="N84" s="188">
        <f t="shared" ref="N84:AB84" si="32">SUM(N73,N82)</f>
        <v>1800</v>
      </c>
      <c r="O84" s="188">
        <f t="shared" si="32"/>
        <v>60</v>
      </c>
      <c r="P84" s="188">
        <f t="shared" si="32"/>
        <v>600</v>
      </c>
      <c r="Q84" s="188">
        <f t="shared" si="32"/>
        <v>240</v>
      </c>
      <c r="R84" s="188">
        <f t="shared" si="32"/>
        <v>360</v>
      </c>
      <c r="S84" s="188">
        <f t="shared" si="32"/>
        <v>0</v>
      </c>
      <c r="T84" s="188">
        <f t="shared" si="32"/>
        <v>1200</v>
      </c>
      <c r="U84" s="188">
        <f t="shared" si="32"/>
        <v>5</v>
      </c>
      <c r="V84" s="188">
        <f t="shared" si="32"/>
        <v>10</v>
      </c>
      <c r="W84" s="188">
        <f t="shared" si="32"/>
        <v>5</v>
      </c>
      <c r="X84" s="188">
        <f t="shared" si="32"/>
        <v>10</v>
      </c>
      <c r="Y84" s="188">
        <f t="shared" si="32"/>
        <v>5</v>
      </c>
      <c r="Z84" s="188">
        <f t="shared" si="32"/>
        <v>10</v>
      </c>
      <c r="AA84" s="188">
        <f t="shared" si="32"/>
        <v>5</v>
      </c>
      <c r="AB84" s="188">
        <f t="shared" si="32"/>
        <v>10</v>
      </c>
      <c r="AC84" s="156"/>
      <c r="AD84" s="156"/>
    </row>
    <row r="85" ht="19.5" customHeight="1">
      <c r="A85" s="26"/>
      <c r="AB85" s="178"/>
      <c r="AC85" s="1"/>
      <c r="AD85" s="1"/>
    </row>
    <row r="86" ht="34.5" customHeight="1">
      <c r="A86" s="199" t="s">
        <v>212</v>
      </c>
      <c r="B86" s="130"/>
      <c r="C86" s="186">
        <f>COUNT(C11:G19,C23:G42,C47:G47,C51:G56,C67:G72,C76:G81)</f>
        <v>10</v>
      </c>
      <c r="D86" s="121"/>
      <c r="E86" s="121"/>
      <c r="F86" s="121"/>
      <c r="G86" s="130"/>
      <c r="H86" s="186">
        <f>COUNT(H11:L19,H23:L42,H47:L47,H51:L56,H67:L72,H76:L81)</f>
        <v>45</v>
      </c>
      <c r="I86" s="121"/>
      <c r="J86" s="121"/>
      <c r="K86" s="121"/>
      <c r="L86" s="130"/>
      <c r="M86" s="187">
        <f>COUNT(M11:M19,M23:M42,M46:M47,M51:M56,M67:M72,M76:M81)</f>
        <v>2</v>
      </c>
      <c r="N86" s="188">
        <f t="shared" ref="N86:AB86" si="33">SUM(N63,N84)</f>
        <v>7200</v>
      </c>
      <c r="O86" s="188">
        <f t="shared" si="33"/>
        <v>240</v>
      </c>
      <c r="P86" s="188">
        <f t="shared" si="33"/>
        <v>2010</v>
      </c>
      <c r="Q86" s="188">
        <f t="shared" si="33"/>
        <v>554</v>
      </c>
      <c r="R86" s="188">
        <f t="shared" si="33"/>
        <v>1288</v>
      </c>
      <c r="S86" s="188">
        <f t="shared" si="33"/>
        <v>168</v>
      </c>
      <c r="T86" s="188">
        <f t="shared" si="33"/>
        <v>5130</v>
      </c>
      <c r="U86" s="188">
        <f t="shared" si="33"/>
        <v>30</v>
      </c>
      <c r="V86" s="188">
        <f t="shared" si="33"/>
        <v>30</v>
      </c>
      <c r="W86" s="188">
        <f t="shared" si="33"/>
        <v>30</v>
      </c>
      <c r="X86" s="188">
        <f t="shared" si="33"/>
        <v>30</v>
      </c>
      <c r="Y86" s="188">
        <f t="shared" si="33"/>
        <v>30</v>
      </c>
      <c r="Z86" s="188">
        <f t="shared" si="33"/>
        <v>30</v>
      </c>
      <c r="AA86" s="188">
        <f t="shared" si="33"/>
        <v>30</v>
      </c>
      <c r="AB86" s="188">
        <f t="shared" si="33"/>
        <v>30</v>
      </c>
      <c r="AC86" s="189"/>
      <c r="AD86" s="189"/>
    </row>
    <row r="87" ht="19.5" customHeight="1">
      <c r="A87" s="200"/>
      <c r="B87" s="200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2"/>
      <c r="O87" s="203"/>
      <c r="P87" s="204"/>
      <c r="Q87" s="204"/>
      <c r="R87" s="204"/>
      <c r="S87" s="204"/>
      <c r="T87" s="204"/>
      <c r="U87" s="205"/>
      <c r="V87" s="205"/>
      <c r="W87" s="205"/>
      <c r="X87" s="205"/>
      <c r="Y87" s="205"/>
      <c r="Z87" s="205"/>
      <c r="AA87" s="205"/>
      <c r="AB87" s="205"/>
      <c r="AC87" s="74"/>
      <c r="AD87" s="74"/>
    </row>
    <row r="88" ht="24.75" customHeight="1">
      <c r="A88" s="206"/>
      <c r="C88" s="207"/>
      <c r="H88" s="207"/>
      <c r="M88" s="207"/>
      <c r="N88" s="208"/>
      <c r="O88" s="209"/>
      <c r="P88" s="210" t="s">
        <v>213</v>
      </c>
      <c r="Q88" s="211" t="s">
        <v>214</v>
      </c>
      <c r="R88" s="121"/>
      <c r="S88" s="121"/>
      <c r="T88" s="130"/>
      <c r="U88" s="212">
        <f>COUNTIF($C$11:$G$19,1)+COUNTIF($C$23:$G$42,1)+COUNTIF($C$67:$G$72,1)+COUNTIF($C$76:$G$81,1)+COUNTIF($C$47:$G$47,1)+COUNTIF($C$51:$G$56,1)</f>
        <v>1</v>
      </c>
      <c r="V88" s="212">
        <f>COUNTIF($C$11:$G$19,2)+COUNTIF($C$23:$G$42,2)+COUNTIF($C$67:$G$72,2)+COUNTIF($C$76:$G$81,2)+COUNTIF($C$47:$G$47,2)+COUNTIF($C$51:$G$56,2)</f>
        <v>2</v>
      </c>
      <c r="W88" s="212">
        <f>COUNTIF($C$11:$G$19,3)+COUNTIF($C$23:$G$42,3)+COUNTIF($C$67:$G$72,3)+COUNTIF($C$76:$G$81,3)+COUNTIF($C$47:$G$47,3)+COUNTIF($C$51:$G$56,3)</f>
        <v>1</v>
      </c>
      <c r="X88" s="212">
        <f>COUNTIF($C$11:$G$19,4)+COUNTIF($C$23:$G$42,4)+COUNTIF($C$67:$G$72,4)+COUNTIF($C$76:$G$81,4)+COUNTIF($C$47:$G$47,4)+COUNTIF($C$51:$G$56,4)</f>
        <v>2</v>
      </c>
      <c r="Y88" s="212">
        <f>COUNTIF($C$11:$G$19,5)+COUNTIF($C$23:$G$42,5)+COUNTIF($C$67:$G$72,5)+COUNTIF($C$76:$G$81,5)+COUNTIF($C$47:$G$47,5)+COUNTIF($C$51:$G$56,5)</f>
        <v>1</v>
      </c>
      <c r="Z88" s="212">
        <f>COUNTIF($C$11:$G$19,6)+COUNTIF($C$23:$G$42,6)+COUNTIF($C$67:$G$72,6)+COUNTIF($C$76:$G$81,6)+COUNTIF($C$47:$G$47,6)+COUNTIF($C$51:$G$56,6)</f>
        <v>1</v>
      </c>
      <c r="AA88" s="212">
        <f>COUNTIF($C$11:$G$19,7)+COUNTIF($C$23:$G$42,7)+COUNTIF($C$67:$G$72,7)+COUNTIF($C$76:$G$81,7)+COUNTIF($C$47:$G$47,7)+COUNTIF($C$51:$G$56,7)</f>
        <v>2</v>
      </c>
      <c r="AB88" s="212">
        <f>COUNTIF($C$11:$G$19,1)+COUNTIF($C$23:$G$42,1)+COUNTIF($C$67:$G$72,1)+COUNTIF($C$76:$G$81,1)+COUNTIF($C$47:$G$47,1)+COUNTIF($C$51:$G$56,1)</f>
        <v>1</v>
      </c>
      <c r="AC88" s="74"/>
      <c r="AD88" s="74"/>
    </row>
    <row r="89" ht="24.75" customHeight="1">
      <c r="A89" s="206"/>
      <c r="C89" s="207"/>
      <c r="H89" s="207"/>
      <c r="M89" s="207"/>
      <c r="N89" s="208"/>
      <c r="O89" s="209"/>
      <c r="P89" s="213"/>
      <c r="Q89" s="211" t="s">
        <v>215</v>
      </c>
      <c r="R89" s="121"/>
      <c r="S89" s="121"/>
      <c r="T89" s="130"/>
      <c r="U89" s="212">
        <f>COUNTIF($H$11:$L$19,1)+COUNTIF($H$23:$L$42,1)+COUNTIF($H$67:$L$72,1)+COUNTIF($H$76:$L$81,1)+COUNTIF($H$47:$L$47,1)+COUNTIF($H$51:$L$56,1)</f>
        <v>5</v>
      </c>
      <c r="V89" s="212">
        <f>COUNTIF($H$11:$L$19,2)+COUNTIF($H$23:$L$42,2)+COUNTIF($H$67:$L$72,2)+COUNTIF($H$76:$L$81,2)+COUNTIF($H$47:$L$47,2)+COUNTIF($H$51:$L$56,2)</f>
        <v>6</v>
      </c>
      <c r="W89" s="212">
        <f>COUNTIF($H$11:$L$19,3)+COUNTIF($H$23:$L$42,3)+COUNTIF($H$67:$L$72,3)+COUNTIF($H$76:$L$81,3)+COUNTIF($H$47:$L$47,3)</f>
        <v>4</v>
      </c>
      <c r="X89" s="212">
        <f>COUNTIF($H$11:$L$19,4)+COUNTIF($H$23:$L$42,4)+COUNTIF($H$67:$L$72,4)+COUNTIF($H$76:$L$81,4)+COUNTIF($H$47:$L$47,4)</f>
        <v>5</v>
      </c>
      <c r="Y89" s="212">
        <f>COUNTIF($H$11:$L$19,5)+COUNTIF($H$23:$L$42,5)+COUNTIF($H$67:$L$72,5)+COUNTIF($H$76:$L$81,5)+COUNTIF($H$47:$L$47,5)</f>
        <v>5</v>
      </c>
      <c r="Z89" s="212">
        <f>COUNTIF($H$11:$L$19,6)+COUNTIF($H$23:$L$42,6)+COUNTIF($H$67:$L$72,6)+COUNTIF($H$76:$L$81,6)</f>
        <v>7</v>
      </c>
      <c r="AA89" s="212">
        <f>COUNTIF($H$11:$L$19,7)+COUNTIF($H$23:$L$42,7)+COUNTIF($H$67:$L$72,7)+COUNTIF($H$76:$L$81,7)+COUNTIF($H$47:$L$47,7)</f>
        <v>3</v>
      </c>
      <c r="AB89" s="212">
        <f>COUNTIF($H$11:$L$19,8)+COUNTIF($H$23:$L$42,8)+COUNTIF($H$67:$L$72,8)+COUNTIF($H$76:$L$81,8)+COUNTIF($H$47:$L$47,8)</f>
        <v>4</v>
      </c>
      <c r="AC89" s="74"/>
      <c r="AD89" s="74"/>
    </row>
    <row r="90" ht="24.75" customHeight="1">
      <c r="A90" s="206"/>
      <c r="C90" s="207"/>
      <c r="H90" s="207"/>
      <c r="M90" s="207"/>
      <c r="N90" s="208"/>
      <c r="O90" s="209"/>
      <c r="P90" s="213"/>
      <c r="Q90" s="211" t="s">
        <v>216</v>
      </c>
      <c r="R90" s="121"/>
      <c r="S90" s="121"/>
      <c r="T90" s="130"/>
      <c r="U90" s="212">
        <f>COUNTIF($M$47,1)</f>
        <v>0</v>
      </c>
      <c r="V90" s="212">
        <f>COUNTIF($M$47,2)</f>
        <v>0</v>
      </c>
      <c r="W90" s="212">
        <f>COUNTIF($M$47,3)</f>
        <v>0</v>
      </c>
      <c r="X90" s="212">
        <f>COUNTIF($M$47,4)</f>
        <v>0</v>
      </c>
      <c r="Y90" s="212">
        <f>COUNTIF($M$46:$M$47,5)</f>
        <v>1</v>
      </c>
      <c r="Z90" s="212">
        <f>COUNTIF($M$47,6)</f>
        <v>0</v>
      </c>
      <c r="AA90" s="212">
        <f>COUNTIF($M$47,7)</f>
        <v>1</v>
      </c>
      <c r="AB90" s="212">
        <f>COUNTIF($M$47,8)</f>
        <v>0</v>
      </c>
      <c r="AC90" s="74"/>
      <c r="AD90" s="74"/>
    </row>
    <row r="91" ht="24.75" customHeight="1">
      <c r="A91" s="206"/>
      <c r="C91" s="207"/>
      <c r="H91" s="207"/>
      <c r="M91" s="207"/>
      <c r="N91" s="208"/>
      <c r="O91" s="209"/>
      <c r="P91" s="213"/>
      <c r="Q91" s="211" t="s">
        <v>217</v>
      </c>
      <c r="R91" s="121"/>
      <c r="S91" s="121"/>
      <c r="T91" s="130"/>
      <c r="U91" s="212">
        <f>COUNTIF($M$51:$M$56,1)</f>
        <v>0</v>
      </c>
      <c r="V91" s="212">
        <f>COUNTIF($M$51:$M$56,2)</f>
        <v>0</v>
      </c>
      <c r="W91" s="212">
        <v>1.0</v>
      </c>
      <c r="X91" s="212">
        <v>1.0</v>
      </c>
      <c r="Y91" s="212">
        <v>1.0</v>
      </c>
      <c r="Z91" s="212">
        <v>0.0</v>
      </c>
      <c r="AA91" s="212">
        <v>2.0</v>
      </c>
      <c r="AB91" s="212">
        <v>1.0</v>
      </c>
      <c r="AC91" s="74"/>
      <c r="AD91" s="74"/>
    </row>
    <row r="92" ht="30.0" customHeight="1">
      <c r="A92" s="206"/>
      <c r="C92" s="207"/>
      <c r="H92" s="207"/>
      <c r="M92" s="207"/>
      <c r="N92" s="208"/>
      <c r="O92" s="209"/>
      <c r="P92" s="30"/>
      <c r="Q92" s="214" t="s">
        <v>218</v>
      </c>
      <c r="R92" s="121"/>
      <c r="S92" s="121"/>
      <c r="T92" s="130"/>
      <c r="U92" s="215">
        <f t="shared" ref="U92:AB92" si="34">SUM(U88:U91)</f>
        <v>6</v>
      </c>
      <c r="V92" s="215">
        <f t="shared" si="34"/>
        <v>8</v>
      </c>
      <c r="W92" s="215">
        <f t="shared" si="34"/>
        <v>6</v>
      </c>
      <c r="X92" s="215">
        <f t="shared" si="34"/>
        <v>8</v>
      </c>
      <c r="Y92" s="215">
        <f t="shared" si="34"/>
        <v>8</v>
      </c>
      <c r="Z92" s="215">
        <f t="shared" si="34"/>
        <v>8</v>
      </c>
      <c r="AA92" s="215">
        <f t="shared" si="34"/>
        <v>8</v>
      </c>
      <c r="AB92" s="215">
        <f t="shared" si="34"/>
        <v>6</v>
      </c>
      <c r="AC92" s="74"/>
      <c r="AD92" s="74"/>
    </row>
    <row r="93" ht="14.25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216"/>
      <c r="O93" s="74"/>
      <c r="P93" s="216"/>
      <c r="Q93" s="216"/>
      <c r="R93" s="216"/>
      <c r="S93" s="216"/>
      <c r="T93" s="216"/>
      <c r="U93" s="74"/>
      <c r="V93" s="74"/>
      <c r="W93" s="74"/>
      <c r="X93" s="74"/>
      <c r="Y93" s="74"/>
      <c r="Z93" s="74"/>
      <c r="AA93" s="74"/>
      <c r="AB93" s="74"/>
      <c r="AC93" s="74"/>
      <c r="AD93" s="74"/>
    </row>
    <row r="94" ht="14.25" customHeight="1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216"/>
      <c r="O94" s="74"/>
      <c r="P94" s="216"/>
      <c r="Q94" s="216"/>
      <c r="R94" s="216"/>
      <c r="S94" s="216"/>
      <c r="T94" s="216"/>
      <c r="U94" s="74"/>
      <c r="V94" s="74"/>
      <c r="W94" s="74"/>
      <c r="X94" s="74"/>
      <c r="Y94" s="74"/>
      <c r="Z94" s="74"/>
      <c r="AA94" s="74"/>
      <c r="AB94" s="74"/>
      <c r="AC94" s="74"/>
      <c r="AD94" s="74"/>
    </row>
    <row r="95" ht="14.25" customHeight="1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216"/>
      <c r="O95" s="74"/>
      <c r="P95" s="216"/>
      <c r="Q95" s="216"/>
      <c r="R95" s="216"/>
      <c r="S95" s="216"/>
      <c r="T95" s="216"/>
      <c r="U95" s="74"/>
      <c r="V95" s="74"/>
      <c r="W95" s="74"/>
      <c r="X95" s="74"/>
      <c r="Y95" s="74"/>
      <c r="Z95" s="74"/>
      <c r="AA95" s="74"/>
      <c r="AB95" s="74"/>
      <c r="AC95" s="74"/>
      <c r="AD95" s="74"/>
    </row>
    <row r="96" ht="14.25" customHeight="1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216"/>
      <c r="O96" s="74"/>
      <c r="P96" s="216"/>
      <c r="Q96" s="216"/>
      <c r="R96" s="216"/>
      <c r="S96" s="216"/>
      <c r="T96" s="216"/>
      <c r="U96" s="74"/>
      <c r="V96" s="74"/>
      <c r="W96" s="74"/>
      <c r="X96" s="74"/>
      <c r="Y96" s="74"/>
      <c r="Z96" s="74"/>
      <c r="AA96" s="74"/>
      <c r="AB96" s="74"/>
      <c r="AC96" s="74"/>
      <c r="AD96" s="74"/>
    </row>
    <row r="97" ht="14.25" customHeight="1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216"/>
      <c r="O97" s="74"/>
      <c r="P97" s="216"/>
      <c r="Q97" s="216"/>
      <c r="R97" s="216"/>
      <c r="S97" s="216"/>
      <c r="T97" s="216"/>
      <c r="U97" s="74"/>
      <c r="V97" s="74"/>
      <c r="W97" s="74"/>
      <c r="X97" s="74"/>
      <c r="Y97" s="74"/>
      <c r="Z97" s="74"/>
      <c r="AA97" s="74"/>
      <c r="AB97" s="74"/>
      <c r="AC97" s="74"/>
      <c r="AD97" s="74"/>
    </row>
    <row r="98" ht="14.25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216"/>
      <c r="O98" s="74"/>
      <c r="P98" s="216"/>
      <c r="Q98" s="216"/>
      <c r="R98" s="216"/>
      <c r="S98" s="216"/>
      <c r="T98" s="216"/>
      <c r="U98" s="74"/>
      <c r="V98" s="74"/>
      <c r="W98" s="74"/>
      <c r="X98" s="74"/>
      <c r="Y98" s="74"/>
      <c r="Z98" s="74"/>
      <c r="AA98" s="74"/>
      <c r="AB98" s="74"/>
      <c r="AC98" s="74"/>
      <c r="AD98" s="74"/>
    </row>
    <row r="99" ht="14.25" customHeight="1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216"/>
      <c r="O99" s="74"/>
      <c r="P99" s="216"/>
      <c r="Q99" s="216"/>
      <c r="R99" s="216"/>
      <c r="S99" s="216"/>
      <c r="T99" s="216"/>
      <c r="U99" s="74"/>
      <c r="V99" s="74"/>
      <c r="W99" s="74"/>
      <c r="X99" s="74"/>
      <c r="Y99" s="74"/>
      <c r="Z99" s="74"/>
      <c r="AA99" s="74"/>
      <c r="AB99" s="74"/>
      <c r="AC99" s="74"/>
      <c r="AD99" s="74"/>
    </row>
    <row r="100" ht="14.25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216"/>
      <c r="O100" s="74"/>
      <c r="P100" s="216"/>
      <c r="Q100" s="216"/>
      <c r="R100" s="216"/>
      <c r="S100" s="216"/>
      <c r="T100" s="216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</row>
    <row r="101" ht="14.25" customHeight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216"/>
      <c r="O101" s="74"/>
      <c r="P101" s="216"/>
      <c r="Q101" s="216"/>
      <c r="R101" s="216"/>
      <c r="S101" s="216"/>
      <c r="T101" s="216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</row>
    <row r="102" ht="14.25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216"/>
      <c r="O102" s="74"/>
      <c r="P102" s="216"/>
      <c r="Q102" s="216"/>
      <c r="R102" s="216"/>
      <c r="S102" s="216"/>
      <c r="T102" s="216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</row>
    <row r="103" ht="14.25" customHeight="1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216"/>
      <c r="O103" s="74"/>
      <c r="P103" s="216"/>
      <c r="Q103" s="216"/>
      <c r="R103" s="216"/>
      <c r="S103" s="216"/>
      <c r="T103" s="216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</row>
    <row r="104" ht="14.25" customHeight="1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216"/>
      <c r="O104" s="74"/>
      <c r="P104" s="216"/>
      <c r="Q104" s="216"/>
      <c r="R104" s="216"/>
      <c r="S104" s="216"/>
      <c r="T104" s="216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</row>
    <row r="105" ht="14.25" customHeigh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216"/>
      <c r="O105" s="74"/>
      <c r="P105" s="216"/>
      <c r="Q105" s="216"/>
      <c r="R105" s="216"/>
      <c r="S105" s="216"/>
      <c r="T105" s="216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</row>
    <row r="106" ht="14.25" customHeight="1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216"/>
      <c r="O106" s="74"/>
      <c r="P106" s="216"/>
      <c r="Q106" s="216"/>
      <c r="R106" s="216"/>
      <c r="S106" s="216"/>
      <c r="T106" s="216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</row>
    <row r="107" ht="14.25" customHeight="1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216"/>
      <c r="O107" s="74"/>
      <c r="P107" s="216"/>
      <c r="Q107" s="216"/>
      <c r="R107" s="216"/>
      <c r="S107" s="216"/>
      <c r="T107" s="216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</row>
    <row r="108" ht="14.25" customHeight="1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216"/>
      <c r="O108" s="74"/>
      <c r="P108" s="216"/>
      <c r="Q108" s="216"/>
      <c r="R108" s="216"/>
      <c r="S108" s="216"/>
      <c r="T108" s="216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</row>
    <row r="109" ht="14.25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216"/>
      <c r="O109" s="74"/>
      <c r="P109" s="216"/>
      <c r="Q109" s="216"/>
      <c r="R109" s="216"/>
      <c r="S109" s="216"/>
      <c r="T109" s="216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</row>
    <row r="110" ht="14.25" customHeight="1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216"/>
      <c r="O110" s="74"/>
      <c r="P110" s="216"/>
      <c r="Q110" s="216"/>
      <c r="R110" s="216"/>
      <c r="S110" s="216"/>
      <c r="T110" s="216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</row>
    <row r="111" ht="14.25" customHeight="1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216"/>
      <c r="O111" s="74"/>
      <c r="P111" s="216"/>
      <c r="Q111" s="216"/>
      <c r="R111" s="216"/>
      <c r="S111" s="216"/>
      <c r="T111" s="216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</row>
    <row r="112" ht="14.25" customHeight="1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216"/>
      <c r="O112" s="74"/>
      <c r="P112" s="216"/>
      <c r="Q112" s="216"/>
      <c r="R112" s="216"/>
      <c r="S112" s="216"/>
      <c r="T112" s="216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</row>
    <row r="113" ht="14.25" customHeight="1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216"/>
      <c r="O113" s="74"/>
      <c r="P113" s="216"/>
      <c r="Q113" s="216"/>
      <c r="R113" s="216"/>
      <c r="S113" s="216"/>
      <c r="T113" s="216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</row>
    <row r="114" ht="14.25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216"/>
      <c r="O114" s="74"/>
      <c r="P114" s="216"/>
      <c r="Q114" s="216"/>
      <c r="R114" s="216"/>
      <c r="S114" s="216"/>
      <c r="T114" s="216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</row>
    <row r="115" ht="14.25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216"/>
      <c r="O115" s="74"/>
      <c r="P115" s="216"/>
      <c r="Q115" s="216"/>
      <c r="R115" s="216"/>
      <c r="S115" s="216"/>
      <c r="T115" s="216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</row>
    <row r="116" ht="14.25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216"/>
      <c r="O116" s="74"/>
      <c r="P116" s="216"/>
      <c r="Q116" s="216"/>
      <c r="R116" s="216"/>
      <c r="S116" s="216"/>
      <c r="T116" s="216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</row>
    <row r="117" ht="14.2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216"/>
      <c r="O117" s="74"/>
      <c r="P117" s="216"/>
      <c r="Q117" s="216"/>
      <c r="R117" s="216"/>
      <c r="S117" s="216"/>
      <c r="T117" s="216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</row>
    <row r="118" ht="14.25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216"/>
      <c r="O118" s="74"/>
      <c r="P118" s="216"/>
      <c r="Q118" s="216"/>
      <c r="R118" s="216"/>
      <c r="S118" s="216"/>
      <c r="T118" s="216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</row>
    <row r="119" ht="14.25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216"/>
      <c r="O119" s="74"/>
      <c r="P119" s="216"/>
      <c r="Q119" s="216"/>
      <c r="R119" s="216"/>
      <c r="S119" s="216"/>
      <c r="T119" s="216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</row>
    <row r="120" ht="14.2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216"/>
      <c r="O120" s="74"/>
      <c r="P120" s="216"/>
      <c r="Q120" s="216"/>
      <c r="R120" s="216"/>
      <c r="S120" s="216"/>
      <c r="T120" s="216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</row>
    <row r="121" ht="14.2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216"/>
      <c r="O121" s="74"/>
      <c r="P121" s="216"/>
      <c r="Q121" s="216"/>
      <c r="R121" s="216"/>
      <c r="S121" s="216"/>
      <c r="T121" s="216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</row>
    <row r="122" ht="14.2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216"/>
      <c r="O122" s="74"/>
      <c r="P122" s="216"/>
      <c r="Q122" s="216"/>
      <c r="R122" s="216"/>
      <c r="S122" s="216"/>
      <c r="T122" s="216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</row>
    <row r="123" ht="14.2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216"/>
      <c r="O123" s="74"/>
      <c r="P123" s="216"/>
      <c r="Q123" s="216"/>
      <c r="R123" s="216"/>
      <c r="S123" s="216"/>
      <c r="T123" s="216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</row>
    <row r="124" ht="14.2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216"/>
      <c r="O124" s="74"/>
      <c r="P124" s="216"/>
      <c r="Q124" s="216"/>
      <c r="R124" s="216"/>
      <c r="S124" s="216"/>
      <c r="T124" s="216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</row>
    <row r="125" ht="14.2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216"/>
      <c r="O125" s="74"/>
      <c r="P125" s="216"/>
      <c r="Q125" s="216"/>
      <c r="R125" s="216"/>
      <c r="S125" s="216"/>
      <c r="T125" s="216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</row>
    <row r="126" ht="14.25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216"/>
      <c r="O126" s="74"/>
      <c r="P126" s="216"/>
      <c r="Q126" s="216"/>
      <c r="R126" s="216"/>
      <c r="S126" s="216"/>
      <c r="T126" s="216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</row>
    <row r="127" ht="14.25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216"/>
      <c r="O127" s="74"/>
      <c r="P127" s="216"/>
      <c r="Q127" s="216"/>
      <c r="R127" s="216"/>
      <c r="S127" s="216"/>
      <c r="T127" s="216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</row>
    <row r="128" ht="14.25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216"/>
      <c r="O128" s="74"/>
      <c r="P128" s="216"/>
      <c r="Q128" s="216"/>
      <c r="R128" s="216"/>
      <c r="S128" s="216"/>
      <c r="T128" s="216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</row>
    <row r="129" ht="14.25" customHeight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216"/>
      <c r="O129" s="74"/>
      <c r="P129" s="216"/>
      <c r="Q129" s="216"/>
      <c r="R129" s="216"/>
      <c r="S129" s="216"/>
      <c r="T129" s="216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</row>
    <row r="130" ht="14.25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216"/>
      <c r="O130" s="74"/>
      <c r="P130" s="216"/>
      <c r="Q130" s="216"/>
      <c r="R130" s="216"/>
      <c r="S130" s="216"/>
      <c r="T130" s="216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</row>
    <row r="131" ht="14.25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216"/>
      <c r="O131" s="74"/>
      <c r="P131" s="216"/>
      <c r="Q131" s="216"/>
      <c r="R131" s="216"/>
      <c r="S131" s="216"/>
      <c r="T131" s="216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</row>
    <row r="132" ht="14.25" customHeight="1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216"/>
      <c r="O132" s="74"/>
      <c r="P132" s="216"/>
      <c r="Q132" s="216"/>
      <c r="R132" s="216"/>
      <c r="S132" s="216"/>
      <c r="T132" s="216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</row>
    <row r="133" ht="14.25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216"/>
      <c r="O133" s="74"/>
      <c r="P133" s="216"/>
      <c r="Q133" s="216"/>
      <c r="R133" s="216"/>
      <c r="S133" s="216"/>
      <c r="T133" s="216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</row>
    <row r="134" ht="14.25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216"/>
      <c r="O134" s="74"/>
      <c r="P134" s="216"/>
      <c r="Q134" s="216"/>
      <c r="R134" s="216"/>
      <c r="S134" s="216"/>
      <c r="T134" s="216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</row>
    <row r="135" ht="14.25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216"/>
      <c r="O135" s="74"/>
      <c r="P135" s="216"/>
      <c r="Q135" s="216"/>
      <c r="R135" s="216"/>
      <c r="S135" s="216"/>
      <c r="T135" s="216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</row>
    <row r="136" ht="14.25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216"/>
      <c r="O136" s="74"/>
      <c r="P136" s="216"/>
      <c r="Q136" s="216"/>
      <c r="R136" s="216"/>
      <c r="S136" s="216"/>
      <c r="T136" s="216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</row>
    <row r="137" ht="14.25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216"/>
      <c r="O137" s="74"/>
      <c r="P137" s="216"/>
      <c r="Q137" s="216"/>
      <c r="R137" s="216"/>
      <c r="S137" s="216"/>
      <c r="T137" s="216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</row>
    <row r="138" ht="14.25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216"/>
      <c r="O138" s="74"/>
      <c r="P138" s="216"/>
      <c r="Q138" s="216"/>
      <c r="R138" s="216"/>
      <c r="S138" s="216"/>
      <c r="T138" s="216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</row>
    <row r="139" ht="14.2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216"/>
      <c r="O139" s="74"/>
      <c r="P139" s="216"/>
      <c r="Q139" s="216"/>
      <c r="R139" s="216"/>
      <c r="S139" s="216"/>
      <c r="T139" s="216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</row>
    <row r="140" ht="14.25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216"/>
      <c r="O140" s="74"/>
      <c r="P140" s="216"/>
      <c r="Q140" s="216"/>
      <c r="R140" s="216"/>
      <c r="S140" s="216"/>
      <c r="T140" s="216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</row>
    <row r="141" ht="14.25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216"/>
      <c r="O141" s="74"/>
      <c r="P141" s="216"/>
      <c r="Q141" s="216"/>
      <c r="R141" s="216"/>
      <c r="S141" s="216"/>
      <c r="T141" s="216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</row>
    <row r="142" ht="14.25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216"/>
      <c r="O142" s="74"/>
      <c r="P142" s="216"/>
      <c r="Q142" s="216"/>
      <c r="R142" s="216"/>
      <c r="S142" s="216"/>
      <c r="T142" s="216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</row>
    <row r="143" ht="14.25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216"/>
      <c r="O143" s="74"/>
      <c r="P143" s="216"/>
      <c r="Q143" s="216"/>
      <c r="R143" s="216"/>
      <c r="S143" s="216"/>
      <c r="T143" s="216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</row>
    <row r="144" ht="14.25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216"/>
      <c r="O144" s="74"/>
      <c r="P144" s="216"/>
      <c r="Q144" s="216"/>
      <c r="R144" s="216"/>
      <c r="S144" s="216"/>
      <c r="T144" s="216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</row>
    <row r="145" ht="14.25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216"/>
      <c r="O145" s="74"/>
      <c r="P145" s="216"/>
      <c r="Q145" s="216"/>
      <c r="R145" s="216"/>
      <c r="S145" s="216"/>
      <c r="T145" s="216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</row>
    <row r="146" ht="14.25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216"/>
      <c r="O146" s="74"/>
      <c r="P146" s="216"/>
      <c r="Q146" s="216"/>
      <c r="R146" s="216"/>
      <c r="S146" s="216"/>
      <c r="T146" s="216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</row>
    <row r="147" ht="14.25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216"/>
      <c r="O147" s="74"/>
      <c r="P147" s="216"/>
      <c r="Q147" s="216"/>
      <c r="R147" s="216"/>
      <c r="S147" s="216"/>
      <c r="T147" s="216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</row>
    <row r="148" ht="14.25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216"/>
      <c r="O148" s="74"/>
      <c r="P148" s="216"/>
      <c r="Q148" s="216"/>
      <c r="R148" s="216"/>
      <c r="S148" s="216"/>
      <c r="T148" s="216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</row>
    <row r="149" ht="14.25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216"/>
      <c r="O149" s="74"/>
      <c r="P149" s="216"/>
      <c r="Q149" s="216"/>
      <c r="R149" s="216"/>
      <c r="S149" s="216"/>
      <c r="T149" s="216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</row>
    <row r="150" ht="14.25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216"/>
      <c r="O150" s="74"/>
      <c r="P150" s="216"/>
      <c r="Q150" s="216"/>
      <c r="R150" s="216"/>
      <c r="S150" s="216"/>
      <c r="T150" s="216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</row>
    <row r="151" ht="14.25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216"/>
      <c r="O151" s="74"/>
      <c r="P151" s="216"/>
      <c r="Q151" s="216"/>
      <c r="R151" s="216"/>
      <c r="S151" s="216"/>
      <c r="T151" s="216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</row>
    <row r="152" ht="14.25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216"/>
      <c r="O152" s="74"/>
      <c r="P152" s="216"/>
      <c r="Q152" s="216"/>
      <c r="R152" s="216"/>
      <c r="S152" s="216"/>
      <c r="T152" s="216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</row>
    <row r="153" ht="14.25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216"/>
      <c r="O153" s="74"/>
      <c r="P153" s="216"/>
      <c r="Q153" s="216"/>
      <c r="R153" s="216"/>
      <c r="S153" s="216"/>
      <c r="T153" s="216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</row>
    <row r="154" ht="14.25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216"/>
      <c r="O154" s="74"/>
      <c r="P154" s="216"/>
      <c r="Q154" s="216"/>
      <c r="R154" s="216"/>
      <c r="S154" s="216"/>
      <c r="T154" s="216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</row>
    <row r="155" ht="14.25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216"/>
      <c r="O155" s="74"/>
      <c r="P155" s="216"/>
      <c r="Q155" s="216"/>
      <c r="R155" s="216"/>
      <c r="S155" s="216"/>
      <c r="T155" s="216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</row>
    <row r="156" ht="14.25" customHeight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216"/>
      <c r="O156" s="74"/>
      <c r="P156" s="216"/>
      <c r="Q156" s="216"/>
      <c r="R156" s="216"/>
      <c r="S156" s="216"/>
      <c r="T156" s="216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</row>
    <row r="157" ht="14.25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216"/>
      <c r="O157" s="74"/>
      <c r="P157" s="216"/>
      <c r="Q157" s="216"/>
      <c r="R157" s="216"/>
      <c r="S157" s="216"/>
      <c r="T157" s="216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</row>
    <row r="158" ht="14.25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216"/>
      <c r="O158" s="74"/>
      <c r="P158" s="216"/>
      <c r="Q158" s="216"/>
      <c r="R158" s="216"/>
      <c r="S158" s="216"/>
      <c r="T158" s="216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</row>
    <row r="159" ht="14.25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216"/>
      <c r="O159" s="74"/>
      <c r="P159" s="216"/>
      <c r="Q159" s="216"/>
      <c r="R159" s="216"/>
      <c r="S159" s="216"/>
      <c r="T159" s="216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</row>
    <row r="160" ht="14.25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216"/>
      <c r="O160" s="74"/>
      <c r="P160" s="216"/>
      <c r="Q160" s="216"/>
      <c r="R160" s="216"/>
      <c r="S160" s="216"/>
      <c r="T160" s="216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</row>
    <row r="161" ht="14.25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216"/>
      <c r="O161" s="74"/>
      <c r="P161" s="216"/>
      <c r="Q161" s="216"/>
      <c r="R161" s="216"/>
      <c r="S161" s="216"/>
      <c r="T161" s="216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</row>
    <row r="162" ht="14.25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216"/>
      <c r="O162" s="74"/>
      <c r="P162" s="216"/>
      <c r="Q162" s="216"/>
      <c r="R162" s="216"/>
      <c r="S162" s="216"/>
      <c r="T162" s="216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</row>
    <row r="163" ht="14.25" customHeight="1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216"/>
      <c r="O163" s="74"/>
      <c r="P163" s="216"/>
      <c r="Q163" s="216"/>
      <c r="R163" s="216"/>
      <c r="S163" s="216"/>
      <c r="T163" s="216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</row>
    <row r="164" ht="14.25" customHeight="1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216"/>
      <c r="O164" s="74"/>
      <c r="P164" s="216"/>
      <c r="Q164" s="216"/>
      <c r="R164" s="216"/>
      <c r="S164" s="216"/>
      <c r="T164" s="216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</row>
    <row r="165" ht="14.25" customHeight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216"/>
      <c r="O165" s="74"/>
      <c r="P165" s="216"/>
      <c r="Q165" s="216"/>
      <c r="R165" s="216"/>
      <c r="S165" s="216"/>
      <c r="T165" s="216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</row>
    <row r="166" ht="14.25" customHeight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216"/>
      <c r="O166" s="74"/>
      <c r="P166" s="216"/>
      <c r="Q166" s="216"/>
      <c r="R166" s="216"/>
      <c r="S166" s="216"/>
      <c r="T166" s="216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</row>
    <row r="167" ht="14.25" customHeight="1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216"/>
      <c r="O167" s="74"/>
      <c r="P167" s="216"/>
      <c r="Q167" s="216"/>
      <c r="R167" s="216"/>
      <c r="S167" s="216"/>
      <c r="T167" s="216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</row>
    <row r="168" ht="14.25" customHeight="1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216"/>
      <c r="O168" s="74"/>
      <c r="P168" s="216"/>
      <c r="Q168" s="216"/>
      <c r="R168" s="216"/>
      <c r="S168" s="216"/>
      <c r="T168" s="216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</row>
    <row r="169" ht="14.25" customHeight="1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216"/>
      <c r="O169" s="74"/>
      <c r="P169" s="216"/>
      <c r="Q169" s="216"/>
      <c r="R169" s="216"/>
      <c r="S169" s="216"/>
      <c r="T169" s="216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</row>
    <row r="170" ht="14.25" customHeight="1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216"/>
      <c r="O170" s="74"/>
      <c r="P170" s="216"/>
      <c r="Q170" s="216"/>
      <c r="R170" s="216"/>
      <c r="S170" s="216"/>
      <c r="T170" s="216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</row>
    <row r="171" ht="14.25" customHeight="1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216"/>
      <c r="O171" s="74"/>
      <c r="P171" s="216"/>
      <c r="Q171" s="216"/>
      <c r="R171" s="216"/>
      <c r="S171" s="216"/>
      <c r="T171" s="216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</row>
    <row r="172" ht="14.25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216"/>
      <c r="O172" s="74"/>
      <c r="P172" s="216"/>
      <c r="Q172" s="216"/>
      <c r="R172" s="216"/>
      <c r="S172" s="216"/>
      <c r="T172" s="216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</row>
    <row r="173" ht="14.25" customHeight="1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216"/>
      <c r="O173" s="74"/>
      <c r="P173" s="216"/>
      <c r="Q173" s="216"/>
      <c r="R173" s="216"/>
      <c r="S173" s="216"/>
      <c r="T173" s="216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</row>
    <row r="174" ht="14.25" customHeight="1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216"/>
      <c r="O174" s="74"/>
      <c r="P174" s="216"/>
      <c r="Q174" s="216"/>
      <c r="R174" s="216"/>
      <c r="S174" s="216"/>
      <c r="T174" s="216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</row>
    <row r="175" ht="14.25" customHeight="1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216"/>
      <c r="O175" s="74"/>
      <c r="P175" s="216"/>
      <c r="Q175" s="216"/>
      <c r="R175" s="216"/>
      <c r="S175" s="216"/>
      <c r="T175" s="216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</row>
    <row r="176" ht="14.25" customHeight="1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216"/>
      <c r="O176" s="74"/>
      <c r="P176" s="216"/>
      <c r="Q176" s="216"/>
      <c r="R176" s="216"/>
      <c r="S176" s="216"/>
      <c r="T176" s="216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</row>
    <row r="177" ht="14.25" customHeight="1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216"/>
      <c r="O177" s="74"/>
      <c r="P177" s="216"/>
      <c r="Q177" s="216"/>
      <c r="R177" s="216"/>
      <c r="S177" s="216"/>
      <c r="T177" s="216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</row>
    <row r="178" ht="14.25" customHeight="1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216"/>
      <c r="O178" s="74"/>
      <c r="P178" s="216"/>
      <c r="Q178" s="216"/>
      <c r="R178" s="216"/>
      <c r="S178" s="216"/>
      <c r="T178" s="216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</row>
    <row r="179" ht="14.25" customHeight="1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216"/>
      <c r="O179" s="74"/>
      <c r="P179" s="216"/>
      <c r="Q179" s="216"/>
      <c r="R179" s="216"/>
      <c r="S179" s="216"/>
      <c r="T179" s="216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</row>
    <row r="180" ht="14.25" customHeight="1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216"/>
      <c r="O180" s="74"/>
      <c r="P180" s="216"/>
      <c r="Q180" s="216"/>
      <c r="R180" s="216"/>
      <c r="S180" s="216"/>
      <c r="T180" s="216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</row>
    <row r="181" ht="14.25" customHeight="1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216"/>
      <c r="O181" s="74"/>
      <c r="P181" s="216"/>
      <c r="Q181" s="216"/>
      <c r="R181" s="216"/>
      <c r="S181" s="216"/>
      <c r="T181" s="216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</row>
    <row r="182" ht="14.25" customHeight="1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216"/>
      <c r="O182" s="74"/>
      <c r="P182" s="216"/>
      <c r="Q182" s="216"/>
      <c r="R182" s="216"/>
      <c r="S182" s="216"/>
      <c r="T182" s="216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</row>
    <row r="183" ht="14.25" customHeight="1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216"/>
      <c r="O183" s="74"/>
      <c r="P183" s="216"/>
      <c r="Q183" s="216"/>
      <c r="R183" s="216"/>
      <c r="S183" s="216"/>
      <c r="T183" s="216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</row>
    <row r="184" ht="14.25" customHeight="1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216"/>
      <c r="O184" s="74"/>
      <c r="P184" s="216"/>
      <c r="Q184" s="216"/>
      <c r="R184" s="216"/>
      <c r="S184" s="216"/>
      <c r="T184" s="216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</row>
    <row r="185" ht="14.25" customHeight="1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216"/>
      <c r="O185" s="74"/>
      <c r="P185" s="216"/>
      <c r="Q185" s="216"/>
      <c r="R185" s="216"/>
      <c r="S185" s="216"/>
      <c r="T185" s="216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</row>
    <row r="186" ht="14.25" customHeight="1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216"/>
      <c r="O186" s="74"/>
      <c r="P186" s="216"/>
      <c r="Q186" s="216"/>
      <c r="R186" s="216"/>
      <c r="S186" s="216"/>
      <c r="T186" s="216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</row>
    <row r="187" ht="14.25" customHeight="1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216"/>
      <c r="O187" s="74"/>
      <c r="P187" s="216"/>
      <c r="Q187" s="216"/>
      <c r="R187" s="216"/>
      <c r="S187" s="216"/>
      <c r="T187" s="216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</row>
    <row r="188" ht="14.25" customHeight="1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216"/>
      <c r="O188" s="74"/>
      <c r="P188" s="216"/>
      <c r="Q188" s="216"/>
      <c r="R188" s="216"/>
      <c r="S188" s="216"/>
      <c r="T188" s="216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</row>
    <row r="189" ht="14.25" customHeight="1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216"/>
      <c r="O189" s="74"/>
      <c r="P189" s="216"/>
      <c r="Q189" s="216"/>
      <c r="R189" s="216"/>
      <c r="S189" s="216"/>
      <c r="T189" s="216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</row>
    <row r="190" ht="14.25" customHeight="1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216"/>
      <c r="O190" s="74"/>
      <c r="P190" s="216"/>
      <c r="Q190" s="216"/>
      <c r="R190" s="216"/>
      <c r="S190" s="216"/>
      <c r="T190" s="216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</row>
    <row r="191" ht="14.25" customHeight="1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216"/>
      <c r="O191" s="74"/>
      <c r="P191" s="216"/>
      <c r="Q191" s="216"/>
      <c r="R191" s="216"/>
      <c r="S191" s="216"/>
      <c r="T191" s="216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</row>
    <row r="192" ht="14.25" customHeight="1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216"/>
      <c r="O192" s="74"/>
      <c r="P192" s="216"/>
      <c r="Q192" s="216"/>
      <c r="R192" s="216"/>
      <c r="S192" s="216"/>
      <c r="T192" s="216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</row>
    <row r="193" ht="14.25" customHeight="1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216"/>
      <c r="O193" s="74"/>
      <c r="P193" s="216"/>
      <c r="Q193" s="216"/>
      <c r="R193" s="216"/>
      <c r="S193" s="216"/>
      <c r="T193" s="216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</row>
    <row r="194" ht="14.25" customHeight="1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216"/>
      <c r="O194" s="74"/>
      <c r="P194" s="216"/>
      <c r="Q194" s="216"/>
      <c r="R194" s="216"/>
      <c r="S194" s="216"/>
      <c r="T194" s="216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</row>
    <row r="195" ht="14.25" customHeight="1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216"/>
      <c r="O195" s="74"/>
      <c r="P195" s="216"/>
      <c r="Q195" s="216"/>
      <c r="R195" s="216"/>
      <c r="S195" s="216"/>
      <c r="T195" s="216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</row>
    <row r="196" ht="14.25" customHeight="1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216"/>
      <c r="O196" s="74"/>
      <c r="P196" s="216"/>
      <c r="Q196" s="216"/>
      <c r="R196" s="216"/>
      <c r="S196" s="216"/>
      <c r="T196" s="216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</row>
    <row r="197" ht="14.25" customHeight="1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216"/>
      <c r="O197" s="74"/>
      <c r="P197" s="216"/>
      <c r="Q197" s="216"/>
      <c r="R197" s="216"/>
      <c r="S197" s="216"/>
      <c r="T197" s="216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</row>
    <row r="198" ht="14.25" customHeight="1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216"/>
      <c r="O198" s="74"/>
      <c r="P198" s="216"/>
      <c r="Q198" s="216"/>
      <c r="R198" s="216"/>
      <c r="S198" s="216"/>
      <c r="T198" s="216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</row>
    <row r="199" ht="14.25" customHeight="1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216"/>
      <c r="O199" s="74"/>
      <c r="P199" s="216"/>
      <c r="Q199" s="216"/>
      <c r="R199" s="216"/>
      <c r="S199" s="216"/>
      <c r="T199" s="216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</row>
    <row r="200" ht="14.25" customHeight="1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216"/>
      <c r="O200" s="74"/>
      <c r="P200" s="216"/>
      <c r="Q200" s="216"/>
      <c r="R200" s="216"/>
      <c r="S200" s="216"/>
      <c r="T200" s="216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</row>
    <row r="201" ht="14.25" customHeight="1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216"/>
      <c r="O201" s="74"/>
      <c r="P201" s="216"/>
      <c r="Q201" s="216"/>
      <c r="R201" s="216"/>
      <c r="S201" s="216"/>
      <c r="T201" s="216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</row>
    <row r="202" ht="14.25" customHeight="1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216"/>
      <c r="O202" s="74"/>
      <c r="P202" s="216"/>
      <c r="Q202" s="216"/>
      <c r="R202" s="216"/>
      <c r="S202" s="216"/>
      <c r="T202" s="216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</row>
    <row r="203" ht="14.25" customHeight="1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216"/>
      <c r="O203" s="74"/>
      <c r="P203" s="216"/>
      <c r="Q203" s="216"/>
      <c r="R203" s="216"/>
      <c r="S203" s="216"/>
      <c r="T203" s="216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</row>
    <row r="204" ht="14.25" customHeight="1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216"/>
      <c r="O204" s="74"/>
      <c r="P204" s="216"/>
      <c r="Q204" s="216"/>
      <c r="R204" s="216"/>
      <c r="S204" s="216"/>
      <c r="T204" s="216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</row>
    <row r="205" ht="14.25" customHeight="1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216"/>
      <c r="O205" s="74"/>
      <c r="P205" s="216"/>
      <c r="Q205" s="216"/>
      <c r="R205" s="216"/>
      <c r="S205" s="216"/>
      <c r="T205" s="216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</row>
    <row r="206" ht="14.25" customHeight="1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216"/>
      <c r="O206" s="74"/>
      <c r="P206" s="216"/>
      <c r="Q206" s="216"/>
      <c r="R206" s="216"/>
      <c r="S206" s="216"/>
      <c r="T206" s="216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</row>
    <row r="207" ht="14.25" customHeight="1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216"/>
      <c r="O207" s="74"/>
      <c r="P207" s="216"/>
      <c r="Q207" s="216"/>
      <c r="R207" s="216"/>
      <c r="S207" s="216"/>
      <c r="T207" s="216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</row>
    <row r="208" ht="14.25" customHeight="1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216"/>
      <c r="O208" s="74"/>
      <c r="P208" s="216"/>
      <c r="Q208" s="216"/>
      <c r="R208" s="216"/>
      <c r="S208" s="216"/>
      <c r="T208" s="216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</row>
    <row r="209" ht="14.25" customHeight="1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216"/>
      <c r="O209" s="74"/>
      <c r="P209" s="216"/>
      <c r="Q209" s="216"/>
      <c r="R209" s="216"/>
      <c r="S209" s="216"/>
      <c r="T209" s="216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</row>
    <row r="210" ht="14.25" customHeight="1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216"/>
      <c r="O210" s="74"/>
      <c r="P210" s="216"/>
      <c r="Q210" s="216"/>
      <c r="R210" s="216"/>
      <c r="S210" s="216"/>
      <c r="T210" s="216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</row>
    <row r="211" ht="14.25" customHeight="1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216"/>
      <c r="O211" s="74"/>
      <c r="P211" s="216"/>
      <c r="Q211" s="216"/>
      <c r="R211" s="216"/>
      <c r="S211" s="216"/>
      <c r="T211" s="216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</row>
    <row r="212" ht="14.25" customHeight="1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216"/>
      <c r="O212" s="74"/>
      <c r="P212" s="216"/>
      <c r="Q212" s="216"/>
      <c r="R212" s="216"/>
      <c r="S212" s="216"/>
      <c r="T212" s="216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</row>
    <row r="213" ht="14.25" customHeight="1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216"/>
      <c r="O213" s="74"/>
      <c r="P213" s="216"/>
      <c r="Q213" s="216"/>
      <c r="R213" s="216"/>
      <c r="S213" s="216"/>
      <c r="T213" s="216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</row>
    <row r="214" ht="14.25" customHeight="1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216"/>
      <c r="O214" s="74"/>
      <c r="P214" s="216"/>
      <c r="Q214" s="216"/>
      <c r="R214" s="216"/>
      <c r="S214" s="216"/>
      <c r="T214" s="216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</row>
    <row r="215" ht="14.25" customHeight="1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216"/>
      <c r="O215" s="74"/>
      <c r="P215" s="216"/>
      <c r="Q215" s="216"/>
      <c r="R215" s="216"/>
      <c r="S215" s="216"/>
      <c r="T215" s="216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</row>
    <row r="216" ht="14.25" customHeight="1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216"/>
      <c r="O216" s="74"/>
      <c r="P216" s="216"/>
      <c r="Q216" s="216"/>
      <c r="R216" s="216"/>
      <c r="S216" s="216"/>
      <c r="T216" s="216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</row>
    <row r="217" ht="14.25" customHeight="1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216"/>
      <c r="O217" s="74"/>
      <c r="P217" s="216"/>
      <c r="Q217" s="216"/>
      <c r="R217" s="216"/>
      <c r="S217" s="216"/>
      <c r="T217" s="216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</row>
    <row r="218" ht="14.25" customHeight="1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216"/>
      <c r="O218" s="74"/>
      <c r="P218" s="216"/>
      <c r="Q218" s="216"/>
      <c r="R218" s="216"/>
      <c r="S218" s="216"/>
      <c r="T218" s="216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</row>
    <row r="219" ht="14.25" customHeight="1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216"/>
      <c r="O219" s="74"/>
      <c r="P219" s="216"/>
      <c r="Q219" s="216"/>
      <c r="R219" s="216"/>
      <c r="S219" s="216"/>
      <c r="T219" s="216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</row>
    <row r="220" ht="14.25" customHeight="1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216"/>
      <c r="O220" s="74"/>
      <c r="P220" s="216"/>
      <c r="Q220" s="216"/>
      <c r="R220" s="216"/>
      <c r="S220" s="216"/>
      <c r="T220" s="216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</row>
    <row r="221" ht="14.25" customHeight="1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216"/>
      <c r="O221" s="74"/>
      <c r="P221" s="216"/>
      <c r="Q221" s="216"/>
      <c r="R221" s="216"/>
      <c r="S221" s="216"/>
      <c r="T221" s="216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</row>
    <row r="222" ht="14.25" customHeight="1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216"/>
      <c r="O222" s="74"/>
      <c r="P222" s="216"/>
      <c r="Q222" s="216"/>
      <c r="R222" s="216"/>
      <c r="S222" s="216"/>
      <c r="T222" s="216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</row>
    <row r="223" ht="14.25" customHeight="1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216"/>
      <c r="O223" s="74"/>
      <c r="P223" s="216"/>
      <c r="Q223" s="216"/>
      <c r="R223" s="216"/>
      <c r="S223" s="216"/>
      <c r="T223" s="216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</row>
    <row r="224" ht="14.25" customHeight="1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216"/>
      <c r="O224" s="74"/>
      <c r="P224" s="216"/>
      <c r="Q224" s="216"/>
      <c r="R224" s="216"/>
      <c r="S224" s="216"/>
      <c r="T224" s="216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</row>
    <row r="225" ht="14.25" customHeight="1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216"/>
      <c r="O225" s="74"/>
      <c r="P225" s="216"/>
      <c r="Q225" s="216"/>
      <c r="R225" s="216"/>
      <c r="S225" s="216"/>
      <c r="T225" s="216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</row>
    <row r="226" ht="14.25" customHeight="1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216"/>
      <c r="O226" s="74"/>
      <c r="P226" s="216"/>
      <c r="Q226" s="216"/>
      <c r="R226" s="216"/>
      <c r="S226" s="216"/>
      <c r="T226" s="216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</row>
    <row r="227" ht="14.25" customHeight="1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216"/>
      <c r="O227" s="74"/>
      <c r="P227" s="216"/>
      <c r="Q227" s="216"/>
      <c r="R227" s="216"/>
      <c r="S227" s="216"/>
      <c r="T227" s="216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</row>
    <row r="228" ht="14.25" customHeight="1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216"/>
      <c r="O228" s="74"/>
      <c r="P228" s="216"/>
      <c r="Q228" s="216"/>
      <c r="R228" s="216"/>
      <c r="S228" s="216"/>
      <c r="T228" s="216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</row>
    <row r="229" ht="14.25" customHeight="1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216"/>
      <c r="O229" s="74"/>
      <c r="P229" s="216"/>
      <c r="Q229" s="216"/>
      <c r="R229" s="216"/>
      <c r="S229" s="216"/>
      <c r="T229" s="216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</row>
    <row r="230" ht="14.25" customHeight="1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216"/>
      <c r="O230" s="74"/>
      <c r="P230" s="216"/>
      <c r="Q230" s="216"/>
      <c r="R230" s="216"/>
      <c r="S230" s="216"/>
      <c r="T230" s="216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</row>
    <row r="231" ht="14.25" customHeight="1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216"/>
      <c r="O231" s="74"/>
      <c r="P231" s="216"/>
      <c r="Q231" s="216"/>
      <c r="R231" s="216"/>
      <c r="S231" s="216"/>
      <c r="T231" s="216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</row>
    <row r="232" ht="14.25" customHeight="1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216"/>
      <c r="O232" s="74"/>
      <c r="P232" s="216"/>
      <c r="Q232" s="216"/>
      <c r="R232" s="216"/>
      <c r="S232" s="216"/>
      <c r="T232" s="216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</row>
    <row r="233" ht="14.25" customHeight="1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216"/>
      <c r="O233" s="74"/>
      <c r="P233" s="216"/>
      <c r="Q233" s="216"/>
      <c r="R233" s="216"/>
      <c r="S233" s="216"/>
      <c r="T233" s="216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</row>
    <row r="234" ht="14.25" customHeight="1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216"/>
      <c r="O234" s="74"/>
      <c r="P234" s="216"/>
      <c r="Q234" s="216"/>
      <c r="R234" s="216"/>
      <c r="S234" s="216"/>
      <c r="T234" s="216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</row>
    <row r="235" ht="14.25" customHeight="1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216"/>
      <c r="O235" s="74"/>
      <c r="P235" s="216"/>
      <c r="Q235" s="216"/>
      <c r="R235" s="216"/>
      <c r="S235" s="216"/>
      <c r="T235" s="216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</row>
    <row r="236" ht="14.25" customHeight="1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216"/>
      <c r="O236" s="74"/>
      <c r="P236" s="216"/>
      <c r="Q236" s="216"/>
      <c r="R236" s="216"/>
      <c r="S236" s="216"/>
      <c r="T236" s="216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</row>
    <row r="237" ht="14.25" customHeight="1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216"/>
      <c r="O237" s="74"/>
      <c r="P237" s="216"/>
      <c r="Q237" s="216"/>
      <c r="R237" s="216"/>
      <c r="S237" s="216"/>
      <c r="T237" s="216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</row>
    <row r="238" ht="14.25" customHeight="1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216"/>
      <c r="O238" s="74"/>
      <c r="P238" s="216"/>
      <c r="Q238" s="216"/>
      <c r="R238" s="216"/>
      <c r="S238" s="216"/>
      <c r="T238" s="216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</row>
    <row r="239" ht="14.25" customHeight="1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216"/>
      <c r="O239" s="74"/>
      <c r="P239" s="216"/>
      <c r="Q239" s="216"/>
      <c r="R239" s="216"/>
      <c r="S239" s="216"/>
      <c r="T239" s="216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</row>
    <row r="240" ht="14.25" customHeight="1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216"/>
      <c r="O240" s="74"/>
      <c r="P240" s="216"/>
      <c r="Q240" s="216"/>
      <c r="R240" s="216"/>
      <c r="S240" s="216"/>
      <c r="T240" s="216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</row>
    <row r="241" ht="14.25" customHeight="1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216"/>
      <c r="O241" s="74"/>
      <c r="P241" s="216"/>
      <c r="Q241" s="216"/>
      <c r="R241" s="216"/>
      <c r="S241" s="216"/>
      <c r="T241" s="216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</row>
    <row r="242" ht="14.25" customHeight="1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216"/>
      <c r="O242" s="74"/>
      <c r="P242" s="216"/>
      <c r="Q242" s="216"/>
      <c r="R242" s="216"/>
      <c r="S242" s="216"/>
      <c r="T242" s="216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</row>
    <row r="243" ht="14.25" customHeight="1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216"/>
      <c r="O243" s="74"/>
      <c r="P243" s="216"/>
      <c r="Q243" s="216"/>
      <c r="R243" s="216"/>
      <c r="S243" s="216"/>
      <c r="T243" s="216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</row>
    <row r="244" ht="14.25" customHeight="1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216"/>
      <c r="O244" s="74"/>
      <c r="P244" s="216"/>
      <c r="Q244" s="216"/>
      <c r="R244" s="216"/>
      <c r="S244" s="216"/>
      <c r="T244" s="216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</row>
    <row r="245" ht="14.25" customHeight="1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216"/>
      <c r="O245" s="74"/>
      <c r="P245" s="216"/>
      <c r="Q245" s="216"/>
      <c r="R245" s="216"/>
      <c r="S245" s="216"/>
      <c r="T245" s="216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</row>
    <row r="246" ht="14.25" customHeight="1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216"/>
      <c r="O246" s="74"/>
      <c r="P246" s="216"/>
      <c r="Q246" s="216"/>
      <c r="R246" s="216"/>
      <c r="S246" s="216"/>
      <c r="T246" s="216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</row>
    <row r="247" ht="14.25" customHeight="1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216"/>
      <c r="O247" s="74"/>
      <c r="P247" s="216"/>
      <c r="Q247" s="216"/>
      <c r="R247" s="216"/>
      <c r="S247" s="216"/>
      <c r="T247" s="216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</row>
    <row r="248" ht="14.25" customHeight="1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216"/>
      <c r="O248" s="74"/>
      <c r="P248" s="216"/>
      <c r="Q248" s="216"/>
      <c r="R248" s="216"/>
      <c r="S248" s="216"/>
      <c r="T248" s="216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</row>
    <row r="249" ht="14.25" customHeight="1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216"/>
      <c r="O249" s="74"/>
      <c r="P249" s="216"/>
      <c r="Q249" s="216"/>
      <c r="R249" s="216"/>
      <c r="S249" s="216"/>
      <c r="T249" s="216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</row>
    <row r="250" ht="14.25" customHeight="1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216"/>
      <c r="O250" s="74"/>
      <c r="P250" s="216"/>
      <c r="Q250" s="216"/>
      <c r="R250" s="216"/>
      <c r="S250" s="216"/>
      <c r="T250" s="216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</row>
    <row r="251" ht="14.25" customHeight="1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216"/>
      <c r="O251" s="74"/>
      <c r="P251" s="216"/>
      <c r="Q251" s="216"/>
      <c r="R251" s="216"/>
      <c r="S251" s="216"/>
      <c r="T251" s="216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</row>
    <row r="252" ht="14.25" customHeight="1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216"/>
      <c r="O252" s="74"/>
      <c r="P252" s="216"/>
      <c r="Q252" s="216"/>
      <c r="R252" s="216"/>
      <c r="S252" s="216"/>
      <c r="T252" s="216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</row>
    <row r="253" ht="14.25" customHeight="1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216"/>
      <c r="O253" s="74"/>
      <c r="P253" s="216"/>
      <c r="Q253" s="216"/>
      <c r="R253" s="216"/>
      <c r="S253" s="216"/>
      <c r="T253" s="216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</row>
    <row r="254" ht="14.25" customHeight="1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216"/>
      <c r="O254" s="74"/>
      <c r="P254" s="216"/>
      <c r="Q254" s="216"/>
      <c r="R254" s="216"/>
      <c r="S254" s="216"/>
      <c r="T254" s="216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</row>
    <row r="255" ht="14.25" customHeight="1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216"/>
      <c r="O255" s="74"/>
      <c r="P255" s="216"/>
      <c r="Q255" s="216"/>
      <c r="R255" s="216"/>
      <c r="S255" s="216"/>
      <c r="T255" s="216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</row>
    <row r="256" ht="14.25" customHeight="1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216"/>
      <c r="O256" s="74"/>
      <c r="P256" s="216"/>
      <c r="Q256" s="216"/>
      <c r="R256" s="216"/>
      <c r="S256" s="216"/>
      <c r="T256" s="216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</row>
    <row r="257" ht="14.25" customHeight="1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216"/>
      <c r="O257" s="74"/>
      <c r="P257" s="216"/>
      <c r="Q257" s="216"/>
      <c r="R257" s="216"/>
      <c r="S257" s="216"/>
      <c r="T257" s="216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</row>
    <row r="258" ht="14.25" customHeight="1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216"/>
      <c r="O258" s="74"/>
      <c r="P258" s="216"/>
      <c r="Q258" s="216"/>
      <c r="R258" s="216"/>
      <c r="S258" s="216"/>
      <c r="T258" s="216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</row>
    <row r="259" ht="14.25" customHeight="1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216"/>
      <c r="O259" s="74"/>
      <c r="P259" s="216"/>
      <c r="Q259" s="216"/>
      <c r="R259" s="216"/>
      <c r="S259" s="216"/>
      <c r="T259" s="216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</row>
    <row r="260" ht="14.25" customHeight="1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216"/>
      <c r="O260" s="74"/>
      <c r="P260" s="216"/>
      <c r="Q260" s="216"/>
      <c r="R260" s="216"/>
      <c r="S260" s="216"/>
      <c r="T260" s="216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</row>
    <row r="261" ht="14.25" customHeight="1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216"/>
      <c r="O261" s="74"/>
      <c r="P261" s="216"/>
      <c r="Q261" s="216"/>
      <c r="R261" s="216"/>
      <c r="S261" s="216"/>
      <c r="T261" s="216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</row>
    <row r="262" ht="14.25" customHeight="1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216"/>
      <c r="O262" s="74"/>
      <c r="P262" s="216"/>
      <c r="Q262" s="216"/>
      <c r="R262" s="216"/>
      <c r="S262" s="216"/>
      <c r="T262" s="216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</row>
    <row r="263" ht="14.25" customHeight="1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216"/>
      <c r="O263" s="74"/>
      <c r="P263" s="216"/>
      <c r="Q263" s="216"/>
      <c r="R263" s="216"/>
      <c r="S263" s="216"/>
      <c r="T263" s="216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</row>
    <row r="264" ht="14.25" customHeight="1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216"/>
      <c r="O264" s="74"/>
      <c r="P264" s="216"/>
      <c r="Q264" s="216"/>
      <c r="R264" s="216"/>
      <c r="S264" s="216"/>
      <c r="T264" s="216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</row>
    <row r="265" ht="14.25" customHeight="1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216"/>
      <c r="O265" s="74"/>
      <c r="P265" s="216"/>
      <c r="Q265" s="216"/>
      <c r="R265" s="216"/>
      <c r="S265" s="216"/>
      <c r="T265" s="216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</row>
    <row r="266" ht="14.25" customHeight="1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216"/>
      <c r="O266" s="74"/>
      <c r="P266" s="216"/>
      <c r="Q266" s="216"/>
      <c r="R266" s="216"/>
      <c r="S266" s="216"/>
      <c r="T266" s="216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</row>
    <row r="267" ht="14.25" customHeight="1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216"/>
      <c r="O267" s="74"/>
      <c r="P267" s="216"/>
      <c r="Q267" s="216"/>
      <c r="R267" s="216"/>
      <c r="S267" s="216"/>
      <c r="T267" s="216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</row>
    <row r="268" ht="14.25" customHeight="1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216"/>
      <c r="O268" s="74"/>
      <c r="P268" s="216"/>
      <c r="Q268" s="216"/>
      <c r="R268" s="216"/>
      <c r="S268" s="216"/>
      <c r="T268" s="216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</row>
    <row r="269" ht="14.25" customHeight="1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216"/>
      <c r="O269" s="74"/>
      <c r="P269" s="216"/>
      <c r="Q269" s="216"/>
      <c r="R269" s="216"/>
      <c r="S269" s="216"/>
      <c r="T269" s="216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</row>
    <row r="270" ht="14.25" customHeight="1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216"/>
      <c r="O270" s="74"/>
      <c r="P270" s="216"/>
      <c r="Q270" s="216"/>
      <c r="R270" s="216"/>
      <c r="S270" s="216"/>
      <c r="T270" s="216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</row>
    <row r="271" ht="14.25" customHeight="1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216"/>
      <c r="O271" s="74"/>
      <c r="P271" s="216"/>
      <c r="Q271" s="216"/>
      <c r="R271" s="216"/>
      <c r="S271" s="216"/>
      <c r="T271" s="216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</row>
    <row r="272" ht="14.25" customHeight="1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216"/>
      <c r="O272" s="74"/>
      <c r="P272" s="216"/>
      <c r="Q272" s="216"/>
      <c r="R272" s="216"/>
      <c r="S272" s="216"/>
      <c r="T272" s="216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</row>
    <row r="273" ht="14.25" customHeight="1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216"/>
      <c r="O273" s="74"/>
      <c r="P273" s="216"/>
      <c r="Q273" s="216"/>
      <c r="R273" s="216"/>
      <c r="S273" s="216"/>
      <c r="T273" s="216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</row>
    <row r="274" ht="14.25" customHeight="1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216"/>
      <c r="O274" s="74"/>
      <c r="P274" s="216"/>
      <c r="Q274" s="216"/>
      <c r="R274" s="216"/>
      <c r="S274" s="216"/>
      <c r="T274" s="216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</row>
    <row r="275" ht="14.25" customHeight="1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216"/>
      <c r="O275" s="74"/>
      <c r="P275" s="216"/>
      <c r="Q275" s="216"/>
      <c r="R275" s="216"/>
      <c r="S275" s="216"/>
      <c r="T275" s="216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</row>
    <row r="276" ht="14.25" customHeight="1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216"/>
      <c r="O276" s="74"/>
      <c r="P276" s="216"/>
      <c r="Q276" s="216"/>
      <c r="R276" s="216"/>
      <c r="S276" s="216"/>
      <c r="T276" s="216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</row>
    <row r="277" ht="14.25" customHeight="1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216"/>
      <c r="O277" s="74"/>
      <c r="P277" s="216"/>
      <c r="Q277" s="216"/>
      <c r="R277" s="216"/>
      <c r="S277" s="216"/>
      <c r="T277" s="216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</row>
    <row r="278" ht="14.25" customHeight="1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216"/>
      <c r="O278" s="74"/>
      <c r="P278" s="216"/>
      <c r="Q278" s="216"/>
      <c r="R278" s="216"/>
      <c r="S278" s="216"/>
      <c r="T278" s="216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</row>
    <row r="279" ht="14.25" customHeight="1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216"/>
      <c r="O279" s="74"/>
      <c r="P279" s="216"/>
      <c r="Q279" s="216"/>
      <c r="R279" s="216"/>
      <c r="S279" s="216"/>
      <c r="T279" s="216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</row>
    <row r="280" ht="14.25" customHeight="1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216"/>
      <c r="O280" s="74"/>
      <c r="P280" s="216"/>
      <c r="Q280" s="216"/>
      <c r="R280" s="216"/>
      <c r="S280" s="216"/>
      <c r="T280" s="216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</row>
    <row r="281" ht="14.25" customHeight="1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216"/>
      <c r="O281" s="74"/>
      <c r="P281" s="216"/>
      <c r="Q281" s="216"/>
      <c r="R281" s="216"/>
      <c r="S281" s="216"/>
      <c r="T281" s="216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</row>
    <row r="282" ht="14.25" customHeight="1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216"/>
      <c r="O282" s="74"/>
      <c r="P282" s="216"/>
      <c r="Q282" s="216"/>
      <c r="R282" s="216"/>
      <c r="S282" s="216"/>
      <c r="T282" s="216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</row>
    <row r="283" ht="14.25" customHeight="1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216"/>
      <c r="O283" s="74"/>
      <c r="P283" s="216"/>
      <c r="Q283" s="216"/>
      <c r="R283" s="216"/>
      <c r="S283" s="216"/>
      <c r="T283" s="216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</row>
    <row r="284" ht="14.25" customHeight="1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216"/>
      <c r="O284" s="74"/>
      <c r="P284" s="216"/>
      <c r="Q284" s="216"/>
      <c r="R284" s="216"/>
      <c r="S284" s="216"/>
      <c r="T284" s="216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</row>
    <row r="285" ht="14.25" customHeight="1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216"/>
      <c r="O285" s="74"/>
      <c r="P285" s="216"/>
      <c r="Q285" s="216"/>
      <c r="R285" s="216"/>
      <c r="S285" s="216"/>
      <c r="T285" s="216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</row>
    <row r="286" ht="14.25" customHeight="1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216"/>
      <c r="O286" s="74"/>
      <c r="P286" s="216"/>
      <c r="Q286" s="216"/>
      <c r="R286" s="216"/>
      <c r="S286" s="216"/>
      <c r="T286" s="216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</row>
    <row r="287" ht="14.25" customHeight="1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216"/>
      <c r="O287" s="74"/>
      <c r="P287" s="216"/>
      <c r="Q287" s="216"/>
      <c r="R287" s="216"/>
      <c r="S287" s="216"/>
      <c r="T287" s="216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</row>
    <row r="288" ht="14.25" customHeight="1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216"/>
      <c r="O288" s="74"/>
      <c r="P288" s="216"/>
      <c r="Q288" s="216"/>
      <c r="R288" s="216"/>
      <c r="S288" s="216"/>
      <c r="T288" s="216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</row>
    <row r="289" ht="14.25" customHeight="1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216"/>
      <c r="O289" s="74"/>
      <c r="P289" s="216"/>
      <c r="Q289" s="216"/>
      <c r="R289" s="216"/>
      <c r="S289" s="216"/>
      <c r="T289" s="216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</row>
    <row r="290" ht="14.25" customHeight="1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216"/>
      <c r="O290" s="74"/>
      <c r="P290" s="216"/>
      <c r="Q290" s="216"/>
      <c r="R290" s="216"/>
      <c r="S290" s="216"/>
      <c r="T290" s="216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</row>
    <row r="291" ht="14.25" customHeight="1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216"/>
      <c r="O291" s="74"/>
      <c r="P291" s="216"/>
      <c r="Q291" s="216"/>
      <c r="R291" s="216"/>
      <c r="S291" s="216"/>
      <c r="T291" s="216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</row>
    <row r="292" ht="14.25" customHeight="1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216"/>
      <c r="O292" s="74"/>
      <c r="P292" s="216"/>
      <c r="Q292" s="216"/>
      <c r="R292" s="216"/>
      <c r="S292" s="216"/>
      <c r="T292" s="216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</row>
    <row r="293" ht="14.25" customHeight="1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216"/>
      <c r="O293" s="74"/>
      <c r="P293" s="216"/>
      <c r="Q293" s="216"/>
      <c r="R293" s="216"/>
      <c r="S293" s="216"/>
      <c r="T293" s="216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</row>
    <row r="294" ht="14.25" customHeight="1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216"/>
      <c r="O294" s="74"/>
      <c r="P294" s="216"/>
      <c r="Q294" s="216"/>
      <c r="R294" s="216"/>
      <c r="S294" s="216"/>
      <c r="T294" s="216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</row>
    <row r="295" ht="14.25" customHeight="1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216"/>
      <c r="O295" s="74"/>
      <c r="P295" s="216"/>
      <c r="Q295" s="216"/>
      <c r="R295" s="216"/>
      <c r="S295" s="216"/>
      <c r="T295" s="216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</row>
    <row r="296" ht="14.25" customHeight="1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216"/>
      <c r="O296" s="74"/>
      <c r="P296" s="216"/>
      <c r="Q296" s="216"/>
      <c r="R296" s="216"/>
      <c r="S296" s="216"/>
      <c r="T296" s="216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</row>
    <row r="297" ht="14.25" customHeight="1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216"/>
      <c r="O297" s="74"/>
      <c r="P297" s="216"/>
      <c r="Q297" s="216"/>
      <c r="R297" s="216"/>
      <c r="S297" s="216"/>
      <c r="T297" s="216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</row>
    <row r="298" ht="14.25" customHeight="1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216"/>
      <c r="O298" s="74"/>
      <c r="P298" s="216"/>
      <c r="Q298" s="216"/>
      <c r="R298" s="216"/>
      <c r="S298" s="216"/>
      <c r="T298" s="216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</row>
    <row r="299" ht="14.25" customHeight="1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216"/>
      <c r="O299" s="74"/>
      <c r="P299" s="216"/>
      <c r="Q299" s="216"/>
      <c r="R299" s="216"/>
      <c r="S299" s="216"/>
      <c r="T299" s="216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</row>
    <row r="300" ht="14.25" customHeight="1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216"/>
      <c r="O300" s="74"/>
      <c r="P300" s="216"/>
      <c r="Q300" s="216"/>
      <c r="R300" s="216"/>
      <c r="S300" s="216"/>
      <c r="T300" s="216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</row>
    <row r="301" ht="14.25" customHeight="1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216"/>
      <c r="O301" s="74"/>
      <c r="P301" s="216"/>
      <c r="Q301" s="216"/>
      <c r="R301" s="216"/>
      <c r="S301" s="216"/>
      <c r="T301" s="216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</row>
    <row r="302" ht="14.25" customHeight="1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216"/>
      <c r="O302" s="74"/>
      <c r="P302" s="216"/>
      <c r="Q302" s="216"/>
      <c r="R302" s="216"/>
      <c r="S302" s="216"/>
      <c r="T302" s="216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</row>
    <row r="303" ht="14.25" customHeight="1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216"/>
      <c r="O303" s="74"/>
      <c r="P303" s="216"/>
      <c r="Q303" s="216"/>
      <c r="R303" s="216"/>
      <c r="S303" s="216"/>
      <c r="T303" s="216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</row>
    <row r="304" ht="14.25" customHeight="1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216"/>
      <c r="O304" s="74"/>
      <c r="P304" s="216"/>
      <c r="Q304" s="216"/>
      <c r="R304" s="216"/>
      <c r="S304" s="216"/>
      <c r="T304" s="216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</row>
    <row r="305" ht="14.25" customHeight="1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216"/>
      <c r="O305" s="74"/>
      <c r="P305" s="216"/>
      <c r="Q305" s="216"/>
      <c r="R305" s="216"/>
      <c r="S305" s="216"/>
      <c r="T305" s="216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</row>
    <row r="306" ht="14.25" customHeight="1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216"/>
      <c r="O306" s="74"/>
      <c r="P306" s="216"/>
      <c r="Q306" s="216"/>
      <c r="R306" s="216"/>
      <c r="S306" s="216"/>
      <c r="T306" s="216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</row>
    <row r="307" ht="14.25" customHeight="1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216"/>
      <c r="O307" s="74"/>
      <c r="P307" s="216"/>
      <c r="Q307" s="216"/>
      <c r="R307" s="216"/>
      <c r="S307" s="216"/>
      <c r="T307" s="216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</row>
    <row r="308" ht="14.25" customHeight="1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216"/>
      <c r="O308" s="74"/>
      <c r="P308" s="216"/>
      <c r="Q308" s="216"/>
      <c r="R308" s="216"/>
      <c r="S308" s="216"/>
      <c r="T308" s="216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</row>
    <row r="309" ht="14.25" customHeight="1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216"/>
      <c r="O309" s="74"/>
      <c r="P309" s="216"/>
      <c r="Q309" s="216"/>
      <c r="R309" s="216"/>
      <c r="S309" s="216"/>
      <c r="T309" s="216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</row>
    <row r="310" ht="14.25" customHeight="1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216"/>
      <c r="O310" s="74"/>
      <c r="P310" s="216"/>
      <c r="Q310" s="216"/>
      <c r="R310" s="216"/>
      <c r="S310" s="216"/>
      <c r="T310" s="216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</row>
    <row r="311" ht="14.25" customHeight="1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216"/>
      <c r="O311" s="74"/>
      <c r="P311" s="216"/>
      <c r="Q311" s="216"/>
      <c r="R311" s="216"/>
      <c r="S311" s="216"/>
      <c r="T311" s="216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</row>
    <row r="312" ht="14.25" customHeight="1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216"/>
      <c r="O312" s="74"/>
      <c r="P312" s="216"/>
      <c r="Q312" s="216"/>
      <c r="R312" s="216"/>
      <c r="S312" s="216"/>
      <c r="T312" s="216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</row>
    <row r="313" ht="14.25" customHeight="1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216"/>
      <c r="O313" s="74"/>
      <c r="P313" s="216"/>
      <c r="Q313" s="216"/>
      <c r="R313" s="216"/>
      <c r="S313" s="216"/>
      <c r="T313" s="216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</row>
    <row r="314" ht="14.25" customHeight="1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216"/>
      <c r="O314" s="74"/>
      <c r="P314" s="216"/>
      <c r="Q314" s="216"/>
      <c r="R314" s="216"/>
      <c r="S314" s="216"/>
      <c r="T314" s="216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</row>
    <row r="315" ht="14.25" customHeight="1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216"/>
      <c r="O315" s="74"/>
      <c r="P315" s="216"/>
      <c r="Q315" s="216"/>
      <c r="R315" s="216"/>
      <c r="S315" s="216"/>
      <c r="T315" s="216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</row>
    <row r="316" ht="14.25" customHeight="1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216"/>
      <c r="O316" s="74"/>
      <c r="P316" s="216"/>
      <c r="Q316" s="216"/>
      <c r="R316" s="216"/>
      <c r="S316" s="216"/>
      <c r="T316" s="216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</row>
    <row r="317" ht="14.25" customHeight="1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216"/>
      <c r="O317" s="74"/>
      <c r="P317" s="216"/>
      <c r="Q317" s="216"/>
      <c r="R317" s="216"/>
      <c r="S317" s="216"/>
      <c r="T317" s="216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</row>
    <row r="318" ht="14.25" customHeight="1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216"/>
      <c r="O318" s="74"/>
      <c r="P318" s="216"/>
      <c r="Q318" s="216"/>
      <c r="R318" s="216"/>
      <c r="S318" s="216"/>
      <c r="T318" s="216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</row>
    <row r="319" ht="14.25" customHeight="1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216"/>
      <c r="O319" s="74"/>
      <c r="P319" s="216"/>
      <c r="Q319" s="216"/>
      <c r="R319" s="216"/>
      <c r="S319" s="216"/>
      <c r="T319" s="216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</row>
    <row r="320" ht="14.25" customHeight="1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216"/>
      <c r="O320" s="74"/>
      <c r="P320" s="216"/>
      <c r="Q320" s="216"/>
      <c r="R320" s="216"/>
      <c r="S320" s="216"/>
      <c r="T320" s="216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</row>
    <row r="321" ht="14.25" customHeight="1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216"/>
      <c r="O321" s="74"/>
      <c r="P321" s="216"/>
      <c r="Q321" s="216"/>
      <c r="R321" s="216"/>
      <c r="S321" s="216"/>
      <c r="T321" s="216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</row>
    <row r="322" ht="14.25" customHeight="1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216"/>
      <c r="O322" s="74"/>
      <c r="P322" s="216"/>
      <c r="Q322" s="216"/>
      <c r="R322" s="216"/>
      <c r="S322" s="216"/>
      <c r="T322" s="216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</row>
    <row r="323" ht="14.25" customHeight="1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216"/>
      <c r="O323" s="74"/>
      <c r="P323" s="216"/>
      <c r="Q323" s="216"/>
      <c r="R323" s="216"/>
      <c r="S323" s="216"/>
      <c r="T323" s="216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</row>
    <row r="324" ht="14.25" customHeight="1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216"/>
      <c r="O324" s="74"/>
      <c r="P324" s="216"/>
      <c r="Q324" s="216"/>
      <c r="R324" s="216"/>
      <c r="S324" s="216"/>
      <c r="T324" s="216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</row>
    <row r="325" ht="14.25" customHeight="1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216"/>
      <c r="O325" s="74"/>
      <c r="P325" s="216"/>
      <c r="Q325" s="216"/>
      <c r="R325" s="216"/>
      <c r="S325" s="216"/>
      <c r="T325" s="216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</row>
    <row r="326" ht="14.25" customHeight="1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216"/>
      <c r="O326" s="74"/>
      <c r="P326" s="216"/>
      <c r="Q326" s="216"/>
      <c r="R326" s="216"/>
      <c r="S326" s="216"/>
      <c r="T326" s="216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</row>
    <row r="327" ht="14.25" customHeight="1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216"/>
      <c r="O327" s="74"/>
      <c r="P327" s="216"/>
      <c r="Q327" s="216"/>
      <c r="R327" s="216"/>
      <c r="S327" s="216"/>
      <c r="T327" s="216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</row>
    <row r="328" ht="14.25" customHeight="1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216"/>
      <c r="O328" s="74"/>
      <c r="P328" s="216"/>
      <c r="Q328" s="216"/>
      <c r="R328" s="216"/>
      <c r="S328" s="216"/>
      <c r="T328" s="216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</row>
    <row r="329" ht="14.25" customHeight="1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216"/>
      <c r="O329" s="74"/>
      <c r="P329" s="216"/>
      <c r="Q329" s="216"/>
      <c r="R329" s="216"/>
      <c r="S329" s="216"/>
      <c r="T329" s="216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</row>
    <row r="330" ht="14.25" customHeight="1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216"/>
      <c r="O330" s="74"/>
      <c r="P330" s="216"/>
      <c r="Q330" s="216"/>
      <c r="R330" s="216"/>
      <c r="S330" s="216"/>
      <c r="T330" s="216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</row>
    <row r="331" ht="14.25" customHeight="1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216"/>
      <c r="O331" s="74"/>
      <c r="P331" s="216"/>
      <c r="Q331" s="216"/>
      <c r="R331" s="216"/>
      <c r="S331" s="216"/>
      <c r="T331" s="216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</row>
    <row r="332" ht="14.25" customHeight="1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216"/>
      <c r="O332" s="74"/>
      <c r="P332" s="216"/>
      <c r="Q332" s="216"/>
      <c r="R332" s="216"/>
      <c r="S332" s="216"/>
      <c r="T332" s="216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</row>
    <row r="333" ht="14.25" customHeight="1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216"/>
      <c r="O333" s="74"/>
      <c r="P333" s="216"/>
      <c r="Q333" s="216"/>
      <c r="R333" s="216"/>
      <c r="S333" s="216"/>
      <c r="T333" s="216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</row>
    <row r="334" ht="14.25" customHeight="1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216"/>
      <c r="O334" s="74"/>
      <c r="P334" s="216"/>
      <c r="Q334" s="216"/>
      <c r="R334" s="216"/>
      <c r="S334" s="216"/>
      <c r="T334" s="216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</row>
    <row r="335" ht="14.25" customHeight="1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216"/>
      <c r="O335" s="74"/>
      <c r="P335" s="216"/>
      <c r="Q335" s="216"/>
      <c r="R335" s="216"/>
      <c r="S335" s="216"/>
      <c r="T335" s="216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</row>
    <row r="336" ht="14.25" customHeight="1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216"/>
      <c r="O336" s="74"/>
      <c r="P336" s="216"/>
      <c r="Q336" s="216"/>
      <c r="R336" s="216"/>
      <c r="S336" s="216"/>
      <c r="T336" s="216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</row>
    <row r="337" ht="14.25" customHeight="1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216"/>
      <c r="O337" s="74"/>
      <c r="P337" s="216"/>
      <c r="Q337" s="216"/>
      <c r="R337" s="216"/>
      <c r="S337" s="216"/>
      <c r="T337" s="216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</row>
    <row r="338" ht="14.25" customHeight="1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216"/>
      <c r="O338" s="74"/>
      <c r="P338" s="216"/>
      <c r="Q338" s="216"/>
      <c r="R338" s="216"/>
      <c r="S338" s="216"/>
      <c r="T338" s="216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</row>
    <row r="339" ht="14.25" customHeight="1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216"/>
      <c r="O339" s="74"/>
      <c r="P339" s="216"/>
      <c r="Q339" s="216"/>
      <c r="R339" s="216"/>
      <c r="S339" s="216"/>
      <c r="T339" s="216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</row>
    <row r="340" ht="14.25" customHeight="1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216"/>
      <c r="O340" s="74"/>
      <c r="P340" s="216"/>
      <c r="Q340" s="216"/>
      <c r="R340" s="216"/>
      <c r="S340" s="216"/>
      <c r="T340" s="216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</row>
    <row r="341" ht="14.25" customHeight="1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216"/>
      <c r="O341" s="74"/>
      <c r="P341" s="216"/>
      <c r="Q341" s="216"/>
      <c r="R341" s="216"/>
      <c r="S341" s="216"/>
      <c r="T341" s="216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</row>
    <row r="342" ht="14.25" customHeight="1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216"/>
      <c r="O342" s="74"/>
      <c r="P342" s="216"/>
      <c r="Q342" s="216"/>
      <c r="R342" s="216"/>
      <c r="S342" s="216"/>
      <c r="T342" s="216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</row>
    <row r="343" ht="14.25" customHeight="1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216"/>
      <c r="O343" s="74"/>
      <c r="P343" s="216"/>
      <c r="Q343" s="216"/>
      <c r="R343" s="216"/>
      <c r="S343" s="216"/>
      <c r="T343" s="216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</row>
    <row r="344" ht="14.25" customHeight="1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216"/>
      <c r="O344" s="74"/>
      <c r="P344" s="216"/>
      <c r="Q344" s="216"/>
      <c r="R344" s="216"/>
      <c r="S344" s="216"/>
      <c r="T344" s="216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</row>
    <row r="345" ht="14.25" customHeight="1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216"/>
      <c r="O345" s="74"/>
      <c r="P345" s="216"/>
      <c r="Q345" s="216"/>
      <c r="R345" s="216"/>
      <c r="S345" s="216"/>
      <c r="T345" s="216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</row>
    <row r="346" ht="14.25" customHeight="1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216"/>
      <c r="O346" s="74"/>
      <c r="P346" s="216"/>
      <c r="Q346" s="216"/>
      <c r="R346" s="216"/>
      <c r="S346" s="216"/>
      <c r="T346" s="216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</row>
    <row r="347" ht="14.25" customHeight="1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216"/>
      <c r="O347" s="74"/>
      <c r="P347" s="216"/>
      <c r="Q347" s="216"/>
      <c r="R347" s="216"/>
      <c r="S347" s="216"/>
      <c r="T347" s="216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</row>
    <row r="348" ht="14.25" customHeight="1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216"/>
      <c r="O348" s="74"/>
      <c r="P348" s="216"/>
      <c r="Q348" s="216"/>
      <c r="R348" s="216"/>
      <c r="S348" s="216"/>
      <c r="T348" s="216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</row>
    <row r="349" ht="14.25" customHeight="1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216"/>
      <c r="O349" s="74"/>
      <c r="P349" s="216"/>
      <c r="Q349" s="216"/>
      <c r="R349" s="216"/>
      <c r="S349" s="216"/>
      <c r="T349" s="216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</row>
    <row r="350" ht="14.25" customHeight="1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216"/>
      <c r="O350" s="74"/>
      <c r="P350" s="216"/>
      <c r="Q350" s="216"/>
      <c r="R350" s="216"/>
      <c r="S350" s="216"/>
      <c r="T350" s="216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</row>
    <row r="351" ht="14.25" customHeight="1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216"/>
      <c r="O351" s="74"/>
      <c r="P351" s="216"/>
      <c r="Q351" s="216"/>
      <c r="R351" s="216"/>
      <c r="S351" s="216"/>
      <c r="T351" s="216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</row>
    <row r="352" ht="14.25" customHeight="1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216"/>
      <c r="O352" s="74"/>
      <c r="P352" s="216"/>
      <c r="Q352" s="216"/>
      <c r="R352" s="216"/>
      <c r="S352" s="216"/>
      <c r="T352" s="216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</row>
    <row r="353" ht="14.25" customHeight="1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216"/>
      <c r="O353" s="74"/>
      <c r="P353" s="216"/>
      <c r="Q353" s="216"/>
      <c r="R353" s="216"/>
      <c r="S353" s="216"/>
      <c r="T353" s="216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</row>
    <row r="354" ht="14.25" customHeight="1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216"/>
      <c r="O354" s="74"/>
      <c r="P354" s="216"/>
      <c r="Q354" s="216"/>
      <c r="R354" s="216"/>
      <c r="S354" s="216"/>
      <c r="T354" s="216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</row>
    <row r="355" ht="14.25" customHeight="1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216"/>
      <c r="O355" s="74"/>
      <c r="P355" s="216"/>
      <c r="Q355" s="216"/>
      <c r="R355" s="216"/>
      <c r="S355" s="216"/>
      <c r="T355" s="216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</row>
    <row r="356" ht="14.25" customHeight="1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216"/>
      <c r="O356" s="74"/>
      <c r="P356" s="216"/>
      <c r="Q356" s="216"/>
      <c r="R356" s="216"/>
      <c r="S356" s="216"/>
      <c r="T356" s="216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</row>
    <row r="357" ht="14.25" customHeight="1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216"/>
      <c r="O357" s="74"/>
      <c r="P357" s="216"/>
      <c r="Q357" s="216"/>
      <c r="R357" s="216"/>
      <c r="S357" s="216"/>
      <c r="T357" s="216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</row>
    <row r="358" ht="14.25" customHeight="1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216"/>
      <c r="O358" s="74"/>
      <c r="P358" s="216"/>
      <c r="Q358" s="216"/>
      <c r="R358" s="216"/>
      <c r="S358" s="216"/>
      <c r="T358" s="216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</row>
    <row r="359" ht="14.25" customHeight="1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216"/>
      <c r="O359" s="74"/>
      <c r="P359" s="216"/>
      <c r="Q359" s="216"/>
      <c r="R359" s="216"/>
      <c r="S359" s="216"/>
      <c r="T359" s="216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</row>
    <row r="360" ht="14.25" customHeight="1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216"/>
      <c r="O360" s="74"/>
      <c r="P360" s="216"/>
      <c r="Q360" s="216"/>
      <c r="R360" s="216"/>
      <c r="S360" s="216"/>
      <c r="T360" s="216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</row>
    <row r="361" ht="14.25" customHeight="1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216"/>
      <c r="O361" s="74"/>
      <c r="P361" s="216"/>
      <c r="Q361" s="216"/>
      <c r="R361" s="216"/>
      <c r="S361" s="216"/>
      <c r="T361" s="216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</row>
    <row r="362" ht="14.25" customHeight="1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216"/>
      <c r="O362" s="74"/>
      <c r="P362" s="216"/>
      <c r="Q362" s="216"/>
      <c r="R362" s="216"/>
      <c r="S362" s="216"/>
      <c r="T362" s="216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</row>
    <row r="363" ht="14.25" customHeight="1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216"/>
      <c r="O363" s="74"/>
      <c r="P363" s="216"/>
      <c r="Q363" s="216"/>
      <c r="R363" s="216"/>
      <c r="S363" s="216"/>
      <c r="T363" s="216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</row>
    <row r="364" ht="14.25" customHeight="1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216"/>
      <c r="O364" s="74"/>
      <c r="P364" s="216"/>
      <c r="Q364" s="216"/>
      <c r="R364" s="216"/>
      <c r="S364" s="216"/>
      <c r="T364" s="216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</row>
    <row r="365" ht="14.25" customHeight="1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216"/>
      <c r="O365" s="74"/>
      <c r="P365" s="216"/>
      <c r="Q365" s="216"/>
      <c r="R365" s="216"/>
      <c r="S365" s="216"/>
      <c r="T365" s="216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</row>
    <row r="366" ht="14.25" customHeight="1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216"/>
      <c r="O366" s="74"/>
      <c r="P366" s="216"/>
      <c r="Q366" s="216"/>
      <c r="R366" s="216"/>
      <c r="S366" s="216"/>
      <c r="T366" s="216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</row>
    <row r="367" ht="14.25" customHeight="1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216"/>
      <c r="O367" s="74"/>
      <c r="P367" s="216"/>
      <c r="Q367" s="216"/>
      <c r="R367" s="216"/>
      <c r="S367" s="216"/>
      <c r="T367" s="216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</row>
    <row r="368" ht="14.25" customHeight="1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216"/>
      <c r="O368" s="74"/>
      <c r="P368" s="216"/>
      <c r="Q368" s="216"/>
      <c r="R368" s="216"/>
      <c r="S368" s="216"/>
      <c r="T368" s="216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</row>
    <row r="369" ht="14.25" customHeight="1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216"/>
      <c r="O369" s="74"/>
      <c r="P369" s="216"/>
      <c r="Q369" s="216"/>
      <c r="R369" s="216"/>
      <c r="S369" s="216"/>
      <c r="T369" s="216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</row>
    <row r="370" ht="14.25" customHeight="1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216"/>
      <c r="O370" s="74"/>
      <c r="P370" s="216"/>
      <c r="Q370" s="216"/>
      <c r="R370" s="216"/>
      <c r="S370" s="216"/>
      <c r="T370" s="216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</row>
    <row r="371" ht="14.25" customHeight="1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216"/>
      <c r="O371" s="74"/>
      <c r="P371" s="216"/>
      <c r="Q371" s="216"/>
      <c r="R371" s="216"/>
      <c r="S371" s="216"/>
      <c r="T371" s="216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</row>
    <row r="372" ht="14.25" customHeight="1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216"/>
      <c r="O372" s="74"/>
      <c r="P372" s="216"/>
      <c r="Q372" s="216"/>
      <c r="R372" s="216"/>
      <c r="S372" s="216"/>
      <c r="T372" s="216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</row>
    <row r="373" ht="14.25" customHeight="1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216"/>
      <c r="O373" s="74"/>
      <c r="P373" s="216"/>
      <c r="Q373" s="216"/>
      <c r="R373" s="216"/>
      <c r="S373" s="216"/>
      <c r="T373" s="216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</row>
    <row r="374" ht="14.25" customHeight="1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216"/>
      <c r="O374" s="74"/>
      <c r="P374" s="216"/>
      <c r="Q374" s="216"/>
      <c r="R374" s="216"/>
      <c r="S374" s="216"/>
      <c r="T374" s="216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</row>
    <row r="375" ht="14.25" customHeight="1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216"/>
      <c r="O375" s="74"/>
      <c r="P375" s="216"/>
      <c r="Q375" s="216"/>
      <c r="R375" s="216"/>
      <c r="S375" s="216"/>
      <c r="T375" s="216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</row>
    <row r="376" ht="14.25" customHeight="1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216"/>
      <c r="O376" s="74"/>
      <c r="P376" s="216"/>
      <c r="Q376" s="216"/>
      <c r="R376" s="216"/>
      <c r="S376" s="216"/>
      <c r="T376" s="216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</row>
    <row r="377" ht="14.25" customHeight="1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216"/>
      <c r="O377" s="74"/>
      <c r="P377" s="216"/>
      <c r="Q377" s="216"/>
      <c r="R377" s="216"/>
      <c r="S377" s="216"/>
      <c r="T377" s="216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</row>
    <row r="378" ht="14.25" customHeight="1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216"/>
      <c r="O378" s="74"/>
      <c r="P378" s="216"/>
      <c r="Q378" s="216"/>
      <c r="R378" s="216"/>
      <c r="S378" s="216"/>
      <c r="T378" s="216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</row>
    <row r="379" ht="14.25" customHeight="1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216"/>
      <c r="O379" s="74"/>
      <c r="P379" s="216"/>
      <c r="Q379" s="216"/>
      <c r="R379" s="216"/>
      <c r="S379" s="216"/>
      <c r="T379" s="216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</row>
    <row r="380" ht="14.25" customHeight="1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216"/>
      <c r="O380" s="74"/>
      <c r="P380" s="216"/>
      <c r="Q380" s="216"/>
      <c r="R380" s="216"/>
      <c r="S380" s="216"/>
      <c r="T380" s="216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</row>
    <row r="381" ht="14.25" customHeight="1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216"/>
      <c r="O381" s="74"/>
      <c r="P381" s="216"/>
      <c r="Q381" s="216"/>
      <c r="R381" s="216"/>
      <c r="S381" s="216"/>
      <c r="T381" s="216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</row>
    <row r="382" ht="14.25" customHeight="1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216"/>
      <c r="O382" s="74"/>
      <c r="P382" s="216"/>
      <c r="Q382" s="216"/>
      <c r="R382" s="216"/>
      <c r="S382" s="216"/>
      <c r="T382" s="216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</row>
    <row r="383" ht="14.25" customHeight="1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216"/>
      <c r="O383" s="74"/>
      <c r="P383" s="216"/>
      <c r="Q383" s="216"/>
      <c r="R383" s="216"/>
      <c r="S383" s="216"/>
      <c r="T383" s="216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</row>
    <row r="384" ht="14.25" customHeight="1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216"/>
      <c r="O384" s="74"/>
      <c r="P384" s="216"/>
      <c r="Q384" s="216"/>
      <c r="R384" s="216"/>
      <c r="S384" s="216"/>
      <c r="T384" s="216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</row>
    <row r="385" ht="14.25" customHeight="1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216"/>
      <c r="O385" s="74"/>
      <c r="P385" s="216"/>
      <c r="Q385" s="216"/>
      <c r="R385" s="216"/>
      <c r="S385" s="216"/>
      <c r="T385" s="216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</row>
    <row r="386" ht="14.25" customHeight="1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216"/>
      <c r="O386" s="74"/>
      <c r="P386" s="216"/>
      <c r="Q386" s="216"/>
      <c r="R386" s="216"/>
      <c r="S386" s="216"/>
      <c r="T386" s="216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</row>
    <row r="387" ht="14.25" customHeight="1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216"/>
      <c r="O387" s="74"/>
      <c r="P387" s="216"/>
      <c r="Q387" s="216"/>
      <c r="R387" s="216"/>
      <c r="S387" s="216"/>
      <c r="T387" s="216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</row>
    <row r="388" ht="14.25" customHeight="1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216"/>
      <c r="O388" s="74"/>
      <c r="P388" s="216"/>
      <c r="Q388" s="216"/>
      <c r="R388" s="216"/>
      <c r="S388" s="216"/>
      <c r="T388" s="216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</row>
    <row r="389" ht="14.25" customHeight="1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216"/>
      <c r="O389" s="74"/>
      <c r="P389" s="216"/>
      <c r="Q389" s="216"/>
      <c r="R389" s="216"/>
      <c r="S389" s="216"/>
      <c r="T389" s="216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</row>
    <row r="390" ht="14.25" customHeight="1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216"/>
      <c r="O390" s="74"/>
      <c r="P390" s="216"/>
      <c r="Q390" s="216"/>
      <c r="R390" s="216"/>
      <c r="S390" s="216"/>
      <c r="T390" s="216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</row>
    <row r="391" ht="14.25" customHeight="1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216"/>
      <c r="O391" s="74"/>
      <c r="P391" s="216"/>
      <c r="Q391" s="216"/>
      <c r="R391" s="216"/>
      <c r="S391" s="216"/>
      <c r="T391" s="216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</row>
    <row r="392" ht="14.25" customHeight="1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216"/>
      <c r="O392" s="74"/>
      <c r="P392" s="216"/>
      <c r="Q392" s="216"/>
      <c r="R392" s="216"/>
      <c r="S392" s="216"/>
      <c r="T392" s="216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</row>
    <row r="393" ht="14.25" customHeight="1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216"/>
      <c r="O393" s="74"/>
      <c r="P393" s="216"/>
      <c r="Q393" s="216"/>
      <c r="R393" s="216"/>
      <c r="S393" s="216"/>
      <c r="T393" s="216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</row>
    <row r="394" ht="14.25" customHeight="1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216"/>
      <c r="O394" s="74"/>
      <c r="P394" s="216"/>
      <c r="Q394" s="216"/>
      <c r="R394" s="216"/>
      <c r="S394" s="216"/>
      <c r="T394" s="216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</row>
    <row r="395" ht="14.25" customHeight="1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216"/>
      <c r="O395" s="74"/>
      <c r="P395" s="216"/>
      <c r="Q395" s="216"/>
      <c r="R395" s="216"/>
      <c r="S395" s="216"/>
      <c r="T395" s="216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</row>
    <row r="396" ht="14.25" customHeight="1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216"/>
      <c r="O396" s="74"/>
      <c r="P396" s="216"/>
      <c r="Q396" s="216"/>
      <c r="R396" s="216"/>
      <c r="S396" s="216"/>
      <c r="T396" s="216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</row>
    <row r="397" ht="14.25" customHeight="1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216"/>
      <c r="O397" s="74"/>
      <c r="P397" s="216"/>
      <c r="Q397" s="216"/>
      <c r="R397" s="216"/>
      <c r="S397" s="216"/>
      <c r="T397" s="216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</row>
    <row r="398" ht="14.25" customHeight="1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216"/>
      <c r="O398" s="74"/>
      <c r="P398" s="216"/>
      <c r="Q398" s="216"/>
      <c r="R398" s="216"/>
      <c r="S398" s="216"/>
      <c r="T398" s="216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</row>
    <row r="399" ht="14.25" customHeight="1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216"/>
      <c r="O399" s="74"/>
      <c r="P399" s="216"/>
      <c r="Q399" s="216"/>
      <c r="R399" s="216"/>
      <c r="S399" s="216"/>
      <c r="T399" s="216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</row>
    <row r="400" ht="14.25" customHeight="1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216"/>
      <c r="O400" s="74"/>
      <c r="P400" s="216"/>
      <c r="Q400" s="216"/>
      <c r="R400" s="216"/>
      <c r="S400" s="216"/>
      <c r="T400" s="216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</row>
    <row r="401" ht="14.25" customHeight="1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216"/>
      <c r="O401" s="74"/>
      <c r="P401" s="216"/>
      <c r="Q401" s="216"/>
      <c r="R401" s="216"/>
      <c r="S401" s="216"/>
      <c r="T401" s="216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</row>
    <row r="402" ht="14.25" customHeight="1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216"/>
      <c r="O402" s="74"/>
      <c r="P402" s="216"/>
      <c r="Q402" s="216"/>
      <c r="R402" s="216"/>
      <c r="S402" s="216"/>
      <c r="T402" s="216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</row>
    <row r="403" ht="14.25" customHeight="1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216"/>
      <c r="O403" s="74"/>
      <c r="P403" s="216"/>
      <c r="Q403" s="216"/>
      <c r="R403" s="216"/>
      <c r="S403" s="216"/>
      <c r="T403" s="216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</row>
    <row r="404" ht="14.25" customHeight="1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216"/>
      <c r="O404" s="74"/>
      <c r="P404" s="216"/>
      <c r="Q404" s="216"/>
      <c r="R404" s="216"/>
      <c r="S404" s="216"/>
      <c r="T404" s="216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</row>
    <row r="405" ht="14.25" customHeight="1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216"/>
      <c r="O405" s="74"/>
      <c r="P405" s="216"/>
      <c r="Q405" s="216"/>
      <c r="R405" s="216"/>
      <c r="S405" s="216"/>
      <c r="T405" s="216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</row>
    <row r="406" ht="14.25" customHeight="1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216"/>
      <c r="O406" s="74"/>
      <c r="P406" s="216"/>
      <c r="Q406" s="216"/>
      <c r="R406" s="216"/>
      <c r="S406" s="216"/>
      <c r="T406" s="216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</row>
    <row r="407" ht="14.25" customHeight="1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216"/>
      <c r="O407" s="74"/>
      <c r="P407" s="216"/>
      <c r="Q407" s="216"/>
      <c r="R407" s="216"/>
      <c r="S407" s="216"/>
      <c r="T407" s="216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</row>
    <row r="408" ht="14.25" customHeight="1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216"/>
      <c r="O408" s="74"/>
      <c r="P408" s="216"/>
      <c r="Q408" s="216"/>
      <c r="R408" s="216"/>
      <c r="S408" s="216"/>
      <c r="T408" s="216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</row>
    <row r="409" ht="14.25" customHeight="1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216"/>
      <c r="O409" s="74"/>
      <c r="P409" s="216"/>
      <c r="Q409" s="216"/>
      <c r="R409" s="216"/>
      <c r="S409" s="216"/>
      <c r="T409" s="216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</row>
    <row r="410" ht="14.25" customHeight="1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216"/>
      <c r="O410" s="74"/>
      <c r="P410" s="216"/>
      <c r="Q410" s="216"/>
      <c r="R410" s="216"/>
      <c r="S410" s="216"/>
      <c r="T410" s="216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</row>
    <row r="411" ht="14.25" customHeight="1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216"/>
      <c r="O411" s="74"/>
      <c r="P411" s="216"/>
      <c r="Q411" s="216"/>
      <c r="R411" s="216"/>
      <c r="S411" s="216"/>
      <c r="T411" s="216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</row>
    <row r="412" ht="14.25" customHeight="1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216"/>
      <c r="O412" s="74"/>
      <c r="P412" s="216"/>
      <c r="Q412" s="216"/>
      <c r="R412" s="216"/>
      <c r="S412" s="216"/>
      <c r="T412" s="216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</row>
    <row r="413" ht="14.25" customHeight="1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216"/>
      <c r="O413" s="74"/>
      <c r="P413" s="216"/>
      <c r="Q413" s="216"/>
      <c r="R413" s="216"/>
      <c r="S413" s="216"/>
      <c r="T413" s="216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</row>
    <row r="414" ht="14.25" customHeight="1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216"/>
      <c r="O414" s="74"/>
      <c r="P414" s="216"/>
      <c r="Q414" s="216"/>
      <c r="R414" s="216"/>
      <c r="S414" s="216"/>
      <c r="T414" s="216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</row>
    <row r="415" ht="14.25" customHeight="1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216"/>
      <c r="O415" s="74"/>
      <c r="P415" s="216"/>
      <c r="Q415" s="216"/>
      <c r="R415" s="216"/>
      <c r="S415" s="216"/>
      <c r="T415" s="216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</row>
    <row r="416" ht="14.25" customHeight="1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216"/>
      <c r="O416" s="74"/>
      <c r="P416" s="216"/>
      <c r="Q416" s="216"/>
      <c r="R416" s="216"/>
      <c r="S416" s="216"/>
      <c r="T416" s="216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</row>
    <row r="417" ht="14.25" customHeight="1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216"/>
      <c r="O417" s="74"/>
      <c r="P417" s="216"/>
      <c r="Q417" s="216"/>
      <c r="R417" s="216"/>
      <c r="S417" s="216"/>
      <c r="T417" s="216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</row>
    <row r="418" ht="14.25" customHeight="1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216"/>
      <c r="O418" s="74"/>
      <c r="P418" s="216"/>
      <c r="Q418" s="216"/>
      <c r="R418" s="216"/>
      <c r="S418" s="216"/>
      <c r="T418" s="216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</row>
    <row r="419" ht="14.25" customHeight="1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216"/>
      <c r="O419" s="74"/>
      <c r="P419" s="216"/>
      <c r="Q419" s="216"/>
      <c r="R419" s="216"/>
      <c r="S419" s="216"/>
      <c r="T419" s="216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</row>
    <row r="420" ht="14.25" customHeight="1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216"/>
      <c r="O420" s="74"/>
      <c r="P420" s="216"/>
      <c r="Q420" s="216"/>
      <c r="R420" s="216"/>
      <c r="S420" s="216"/>
      <c r="T420" s="216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</row>
    <row r="421" ht="14.25" customHeight="1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216"/>
      <c r="O421" s="74"/>
      <c r="P421" s="216"/>
      <c r="Q421" s="216"/>
      <c r="R421" s="216"/>
      <c r="S421" s="216"/>
      <c r="T421" s="216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</row>
    <row r="422" ht="14.25" customHeight="1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216"/>
      <c r="O422" s="74"/>
      <c r="P422" s="216"/>
      <c r="Q422" s="216"/>
      <c r="R422" s="216"/>
      <c r="S422" s="216"/>
      <c r="T422" s="216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</row>
    <row r="423" ht="14.25" customHeight="1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216"/>
      <c r="O423" s="74"/>
      <c r="P423" s="216"/>
      <c r="Q423" s="216"/>
      <c r="R423" s="216"/>
      <c r="S423" s="216"/>
      <c r="T423" s="216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</row>
    <row r="424" ht="14.25" customHeight="1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216"/>
      <c r="O424" s="74"/>
      <c r="P424" s="216"/>
      <c r="Q424" s="216"/>
      <c r="R424" s="216"/>
      <c r="S424" s="216"/>
      <c r="T424" s="216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</row>
    <row r="425" ht="14.25" customHeight="1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216"/>
      <c r="O425" s="74"/>
      <c r="P425" s="216"/>
      <c r="Q425" s="216"/>
      <c r="R425" s="216"/>
      <c r="S425" s="216"/>
      <c r="T425" s="216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</row>
    <row r="426" ht="14.25" customHeight="1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216"/>
      <c r="O426" s="74"/>
      <c r="P426" s="216"/>
      <c r="Q426" s="216"/>
      <c r="R426" s="216"/>
      <c r="S426" s="216"/>
      <c r="T426" s="216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</row>
    <row r="427" ht="14.25" customHeight="1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216"/>
      <c r="O427" s="74"/>
      <c r="P427" s="216"/>
      <c r="Q427" s="216"/>
      <c r="R427" s="216"/>
      <c r="S427" s="216"/>
      <c r="T427" s="216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</row>
    <row r="428" ht="14.25" customHeight="1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216"/>
      <c r="O428" s="74"/>
      <c r="P428" s="216"/>
      <c r="Q428" s="216"/>
      <c r="R428" s="216"/>
      <c r="S428" s="216"/>
      <c r="T428" s="216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</row>
    <row r="429" ht="14.25" customHeight="1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216"/>
      <c r="O429" s="74"/>
      <c r="P429" s="216"/>
      <c r="Q429" s="216"/>
      <c r="R429" s="216"/>
      <c r="S429" s="216"/>
      <c r="T429" s="216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</row>
    <row r="430" ht="14.25" customHeight="1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216"/>
      <c r="O430" s="74"/>
      <c r="P430" s="216"/>
      <c r="Q430" s="216"/>
      <c r="R430" s="216"/>
      <c r="S430" s="216"/>
      <c r="T430" s="216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</row>
    <row r="431" ht="14.25" customHeight="1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216"/>
      <c r="O431" s="74"/>
      <c r="P431" s="216"/>
      <c r="Q431" s="216"/>
      <c r="R431" s="216"/>
      <c r="S431" s="216"/>
      <c r="T431" s="216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</row>
    <row r="432" ht="14.25" customHeight="1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216"/>
      <c r="O432" s="74"/>
      <c r="P432" s="216"/>
      <c r="Q432" s="216"/>
      <c r="R432" s="216"/>
      <c r="S432" s="216"/>
      <c r="T432" s="216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</row>
    <row r="433" ht="14.25" customHeight="1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216"/>
      <c r="O433" s="74"/>
      <c r="P433" s="216"/>
      <c r="Q433" s="216"/>
      <c r="R433" s="216"/>
      <c r="S433" s="216"/>
      <c r="T433" s="216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</row>
    <row r="434" ht="14.25" customHeight="1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216"/>
      <c r="O434" s="74"/>
      <c r="P434" s="216"/>
      <c r="Q434" s="216"/>
      <c r="R434" s="216"/>
      <c r="S434" s="216"/>
      <c r="T434" s="216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</row>
    <row r="435" ht="14.25" customHeight="1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216"/>
      <c r="O435" s="74"/>
      <c r="P435" s="216"/>
      <c r="Q435" s="216"/>
      <c r="R435" s="216"/>
      <c r="S435" s="216"/>
      <c r="T435" s="216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</row>
    <row r="436" ht="14.25" customHeight="1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216"/>
      <c r="O436" s="74"/>
      <c r="P436" s="216"/>
      <c r="Q436" s="216"/>
      <c r="R436" s="216"/>
      <c r="S436" s="216"/>
      <c r="T436" s="216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</row>
    <row r="437" ht="14.25" customHeight="1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216"/>
      <c r="O437" s="74"/>
      <c r="P437" s="216"/>
      <c r="Q437" s="216"/>
      <c r="R437" s="216"/>
      <c r="S437" s="216"/>
      <c r="T437" s="216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</row>
    <row r="438" ht="14.25" customHeight="1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216"/>
      <c r="O438" s="74"/>
      <c r="P438" s="216"/>
      <c r="Q438" s="216"/>
      <c r="R438" s="216"/>
      <c r="S438" s="216"/>
      <c r="T438" s="216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</row>
    <row r="439" ht="14.25" customHeight="1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216"/>
      <c r="O439" s="74"/>
      <c r="P439" s="216"/>
      <c r="Q439" s="216"/>
      <c r="R439" s="216"/>
      <c r="S439" s="216"/>
      <c r="T439" s="216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</row>
    <row r="440" ht="14.25" customHeight="1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216"/>
      <c r="O440" s="74"/>
      <c r="P440" s="216"/>
      <c r="Q440" s="216"/>
      <c r="R440" s="216"/>
      <c r="S440" s="216"/>
      <c r="T440" s="216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</row>
    <row r="441" ht="14.25" customHeight="1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216"/>
      <c r="O441" s="74"/>
      <c r="P441" s="216"/>
      <c r="Q441" s="216"/>
      <c r="R441" s="216"/>
      <c r="S441" s="216"/>
      <c r="T441" s="216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</row>
    <row r="442" ht="14.25" customHeight="1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216"/>
      <c r="O442" s="74"/>
      <c r="P442" s="216"/>
      <c r="Q442" s="216"/>
      <c r="R442" s="216"/>
      <c r="S442" s="216"/>
      <c r="T442" s="216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</row>
    <row r="443" ht="14.25" customHeight="1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216"/>
      <c r="O443" s="74"/>
      <c r="P443" s="216"/>
      <c r="Q443" s="216"/>
      <c r="R443" s="216"/>
      <c r="S443" s="216"/>
      <c r="T443" s="216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</row>
    <row r="444" ht="14.25" customHeight="1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216"/>
      <c r="O444" s="74"/>
      <c r="P444" s="216"/>
      <c r="Q444" s="216"/>
      <c r="R444" s="216"/>
      <c r="S444" s="216"/>
      <c r="T444" s="216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</row>
    <row r="445" ht="14.25" customHeight="1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216"/>
      <c r="O445" s="74"/>
      <c r="P445" s="216"/>
      <c r="Q445" s="216"/>
      <c r="R445" s="216"/>
      <c r="S445" s="216"/>
      <c r="T445" s="216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</row>
    <row r="446" ht="14.25" customHeight="1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216"/>
      <c r="O446" s="74"/>
      <c r="P446" s="216"/>
      <c r="Q446" s="216"/>
      <c r="R446" s="216"/>
      <c r="S446" s="216"/>
      <c r="T446" s="216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</row>
    <row r="447" ht="14.25" customHeight="1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216"/>
      <c r="O447" s="74"/>
      <c r="P447" s="216"/>
      <c r="Q447" s="216"/>
      <c r="R447" s="216"/>
      <c r="S447" s="216"/>
      <c r="T447" s="216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</row>
    <row r="448" ht="14.25" customHeight="1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216"/>
      <c r="O448" s="74"/>
      <c r="P448" s="216"/>
      <c r="Q448" s="216"/>
      <c r="R448" s="216"/>
      <c r="S448" s="216"/>
      <c r="T448" s="216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</row>
    <row r="449" ht="14.25" customHeight="1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216"/>
      <c r="O449" s="74"/>
      <c r="P449" s="216"/>
      <c r="Q449" s="216"/>
      <c r="R449" s="216"/>
      <c r="S449" s="216"/>
      <c r="T449" s="216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</row>
    <row r="450" ht="14.25" customHeight="1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216"/>
      <c r="O450" s="74"/>
      <c r="P450" s="216"/>
      <c r="Q450" s="216"/>
      <c r="R450" s="216"/>
      <c r="S450" s="216"/>
      <c r="T450" s="216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</row>
    <row r="451" ht="14.25" customHeight="1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216"/>
      <c r="O451" s="74"/>
      <c r="P451" s="216"/>
      <c r="Q451" s="216"/>
      <c r="R451" s="216"/>
      <c r="S451" s="216"/>
      <c r="T451" s="216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</row>
    <row r="452" ht="14.25" customHeight="1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216"/>
      <c r="O452" s="74"/>
      <c r="P452" s="216"/>
      <c r="Q452" s="216"/>
      <c r="R452" s="216"/>
      <c r="S452" s="216"/>
      <c r="T452" s="216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</row>
    <row r="453" ht="14.25" customHeight="1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216"/>
      <c r="O453" s="74"/>
      <c r="P453" s="216"/>
      <c r="Q453" s="216"/>
      <c r="R453" s="216"/>
      <c r="S453" s="216"/>
      <c r="T453" s="216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</row>
    <row r="454" ht="14.25" customHeight="1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216"/>
      <c r="O454" s="74"/>
      <c r="P454" s="216"/>
      <c r="Q454" s="216"/>
      <c r="R454" s="216"/>
      <c r="S454" s="216"/>
      <c r="T454" s="216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</row>
    <row r="455" ht="14.25" customHeight="1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216"/>
      <c r="O455" s="74"/>
      <c r="P455" s="216"/>
      <c r="Q455" s="216"/>
      <c r="R455" s="216"/>
      <c r="S455" s="216"/>
      <c r="T455" s="216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</row>
    <row r="456" ht="14.25" customHeight="1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216"/>
      <c r="O456" s="74"/>
      <c r="P456" s="216"/>
      <c r="Q456" s="216"/>
      <c r="R456" s="216"/>
      <c r="S456" s="216"/>
      <c r="T456" s="216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</row>
    <row r="457" ht="14.25" customHeight="1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216"/>
      <c r="O457" s="74"/>
      <c r="P457" s="216"/>
      <c r="Q457" s="216"/>
      <c r="R457" s="216"/>
      <c r="S457" s="216"/>
      <c r="T457" s="216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</row>
    <row r="458" ht="14.25" customHeight="1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216"/>
      <c r="O458" s="74"/>
      <c r="P458" s="216"/>
      <c r="Q458" s="216"/>
      <c r="R458" s="216"/>
      <c r="S458" s="216"/>
      <c r="T458" s="216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</row>
    <row r="459" ht="14.25" customHeight="1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216"/>
      <c r="O459" s="74"/>
      <c r="P459" s="216"/>
      <c r="Q459" s="216"/>
      <c r="R459" s="216"/>
      <c r="S459" s="216"/>
      <c r="T459" s="216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</row>
    <row r="460" ht="14.25" customHeight="1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216"/>
      <c r="O460" s="74"/>
      <c r="P460" s="216"/>
      <c r="Q460" s="216"/>
      <c r="R460" s="216"/>
      <c r="S460" s="216"/>
      <c r="T460" s="216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</row>
    <row r="461" ht="14.25" customHeight="1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216"/>
      <c r="O461" s="74"/>
      <c r="P461" s="216"/>
      <c r="Q461" s="216"/>
      <c r="R461" s="216"/>
      <c r="S461" s="216"/>
      <c r="T461" s="216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</row>
    <row r="462" ht="14.25" customHeight="1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216"/>
      <c r="O462" s="74"/>
      <c r="P462" s="216"/>
      <c r="Q462" s="216"/>
      <c r="R462" s="216"/>
      <c r="S462" s="216"/>
      <c r="T462" s="216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</row>
    <row r="463" ht="14.25" customHeight="1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216"/>
      <c r="O463" s="74"/>
      <c r="P463" s="216"/>
      <c r="Q463" s="216"/>
      <c r="R463" s="216"/>
      <c r="S463" s="216"/>
      <c r="T463" s="216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</row>
    <row r="464" ht="14.25" customHeight="1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216"/>
      <c r="O464" s="74"/>
      <c r="P464" s="216"/>
      <c r="Q464" s="216"/>
      <c r="R464" s="216"/>
      <c r="S464" s="216"/>
      <c r="T464" s="216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</row>
    <row r="465" ht="14.25" customHeight="1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216"/>
      <c r="O465" s="74"/>
      <c r="P465" s="216"/>
      <c r="Q465" s="216"/>
      <c r="R465" s="216"/>
      <c r="S465" s="216"/>
      <c r="T465" s="216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</row>
    <row r="466" ht="14.25" customHeight="1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216"/>
      <c r="O466" s="74"/>
      <c r="P466" s="216"/>
      <c r="Q466" s="216"/>
      <c r="R466" s="216"/>
      <c r="S466" s="216"/>
      <c r="T466" s="216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</row>
    <row r="467" ht="14.25" customHeight="1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216"/>
      <c r="O467" s="74"/>
      <c r="P467" s="216"/>
      <c r="Q467" s="216"/>
      <c r="R467" s="216"/>
      <c r="S467" s="216"/>
      <c r="T467" s="216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</row>
    <row r="468" ht="14.25" customHeight="1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216"/>
      <c r="O468" s="74"/>
      <c r="P468" s="216"/>
      <c r="Q468" s="216"/>
      <c r="R468" s="216"/>
      <c r="S468" s="216"/>
      <c r="T468" s="216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</row>
    <row r="469" ht="14.25" customHeight="1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216"/>
      <c r="O469" s="74"/>
      <c r="P469" s="216"/>
      <c r="Q469" s="216"/>
      <c r="R469" s="216"/>
      <c r="S469" s="216"/>
      <c r="T469" s="216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</row>
    <row r="470" ht="14.25" customHeight="1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216"/>
      <c r="O470" s="74"/>
      <c r="P470" s="216"/>
      <c r="Q470" s="216"/>
      <c r="R470" s="216"/>
      <c r="S470" s="216"/>
      <c r="T470" s="216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</row>
    <row r="471" ht="14.25" customHeight="1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216"/>
      <c r="O471" s="74"/>
      <c r="P471" s="216"/>
      <c r="Q471" s="216"/>
      <c r="R471" s="216"/>
      <c r="S471" s="216"/>
      <c r="T471" s="216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</row>
    <row r="472" ht="14.25" customHeight="1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216"/>
      <c r="O472" s="74"/>
      <c r="P472" s="216"/>
      <c r="Q472" s="216"/>
      <c r="R472" s="216"/>
      <c r="S472" s="216"/>
      <c r="T472" s="216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</row>
    <row r="473" ht="14.25" customHeight="1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216"/>
      <c r="O473" s="74"/>
      <c r="P473" s="216"/>
      <c r="Q473" s="216"/>
      <c r="R473" s="216"/>
      <c r="S473" s="216"/>
      <c r="T473" s="216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</row>
    <row r="474" ht="14.25" customHeight="1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216"/>
      <c r="O474" s="74"/>
      <c r="P474" s="216"/>
      <c r="Q474" s="216"/>
      <c r="R474" s="216"/>
      <c r="S474" s="216"/>
      <c r="T474" s="216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</row>
    <row r="475" ht="14.25" customHeight="1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216"/>
      <c r="O475" s="74"/>
      <c r="P475" s="216"/>
      <c r="Q475" s="216"/>
      <c r="R475" s="216"/>
      <c r="S475" s="216"/>
      <c r="T475" s="216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</row>
    <row r="476" ht="14.25" customHeight="1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216"/>
      <c r="O476" s="74"/>
      <c r="P476" s="216"/>
      <c r="Q476" s="216"/>
      <c r="R476" s="216"/>
      <c r="S476" s="216"/>
      <c r="T476" s="216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</row>
    <row r="477" ht="14.25" customHeight="1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216"/>
      <c r="O477" s="74"/>
      <c r="P477" s="216"/>
      <c r="Q477" s="216"/>
      <c r="R477" s="216"/>
      <c r="S477" s="216"/>
      <c r="T477" s="216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</row>
    <row r="478" ht="14.25" customHeight="1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216"/>
      <c r="O478" s="74"/>
      <c r="P478" s="216"/>
      <c r="Q478" s="216"/>
      <c r="R478" s="216"/>
      <c r="S478" s="216"/>
      <c r="T478" s="216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</row>
    <row r="479" ht="14.25" customHeight="1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216"/>
      <c r="O479" s="74"/>
      <c r="P479" s="216"/>
      <c r="Q479" s="216"/>
      <c r="R479" s="216"/>
      <c r="S479" s="216"/>
      <c r="T479" s="216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</row>
    <row r="480" ht="14.25" customHeight="1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216"/>
      <c r="O480" s="74"/>
      <c r="P480" s="216"/>
      <c r="Q480" s="216"/>
      <c r="R480" s="216"/>
      <c r="S480" s="216"/>
      <c r="T480" s="216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</row>
    <row r="481" ht="14.25" customHeight="1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216"/>
      <c r="O481" s="74"/>
      <c r="P481" s="216"/>
      <c r="Q481" s="216"/>
      <c r="R481" s="216"/>
      <c r="S481" s="216"/>
      <c r="T481" s="216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</row>
    <row r="482" ht="14.25" customHeight="1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216"/>
      <c r="O482" s="74"/>
      <c r="P482" s="216"/>
      <c r="Q482" s="216"/>
      <c r="R482" s="216"/>
      <c r="S482" s="216"/>
      <c r="T482" s="216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</row>
    <row r="483" ht="14.25" customHeight="1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216"/>
      <c r="O483" s="74"/>
      <c r="P483" s="216"/>
      <c r="Q483" s="216"/>
      <c r="R483" s="216"/>
      <c r="S483" s="216"/>
      <c r="T483" s="216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</row>
    <row r="484" ht="14.25" customHeight="1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216"/>
      <c r="O484" s="74"/>
      <c r="P484" s="216"/>
      <c r="Q484" s="216"/>
      <c r="R484" s="216"/>
      <c r="S484" s="216"/>
      <c r="T484" s="216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</row>
    <row r="485" ht="14.25" customHeight="1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216"/>
      <c r="O485" s="74"/>
      <c r="P485" s="216"/>
      <c r="Q485" s="216"/>
      <c r="R485" s="216"/>
      <c r="S485" s="216"/>
      <c r="T485" s="216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</row>
    <row r="486" ht="14.25" customHeight="1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216"/>
      <c r="O486" s="74"/>
      <c r="P486" s="216"/>
      <c r="Q486" s="216"/>
      <c r="R486" s="216"/>
      <c r="S486" s="216"/>
      <c r="T486" s="216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</row>
    <row r="487" ht="14.25" customHeight="1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216"/>
      <c r="O487" s="74"/>
      <c r="P487" s="216"/>
      <c r="Q487" s="216"/>
      <c r="R487" s="216"/>
      <c r="S487" s="216"/>
      <c r="T487" s="216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</row>
    <row r="488" ht="14.25" customHeight="1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216"/>
      <c r="O488" s="74"/>
      <c r="P488" s="216"/>
      <c r="Q488" s="216"/>
      <c r="R488" s="216"/>
      <c r="S488" s="216"/>
      <c r="T488" s="216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</row>
    <row r="489" ht="14.25" customHeight="1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216"/>
      <c r="O489" s="74"/>
      <c r="P489" s="216"/>
      <c r="Q489" s="216"/>
      <c r="R489" s="216"/>
      <c r="S489" s="216"/>
      <c r="T489" s="216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</row>
    <row r="490" ht="14.25" customHeight="1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216"/>
      <c r="O490" s="74"/>
      <c r="P490" s="216"/>
      <c r="Q490" s="216"/>
      <c r="R490" s="216"/>
      <c r="S490" s="216"/>
      <c r="T490" s="216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</row>
    <row r="491" ht="14.25" customHeight="1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216"/>
      <c r="O491" s="74"/>
      <c r="P491" s="216"/>
      <c r="Q491" s="216"/>
      <c r="R491" s="216"/>
      <c r="S491" s="216"/>
      <c r="T491" s="216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</row>
    <row r="492" ht="14.25" customHeight="1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216"/>
      <c r="O492" s="74"/>
      <c r="P492" s="216"/>
      <c r="Q492" s="216"/>
      <c r="R492" s="216"/>
      <c r="S492" s="216"/>
      <c r="T492" s="216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</row>
    <row r="493" ht="14.25" customHeight="1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216"/>
      <c r="O493" s="74"/>
      <c r="P493" s="216"/>
      <c r="Q493" s="216"/>
      <c r="R493" s="216"/>
      <c r="S493" s="216"/>
      <c r="T493" s="216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</row>
    <row r="494" ht="14.25" customHeight="1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216"/>
      <c r="O494" s="74"/>
      <c r="P494" s="216"/>
      <c r="Q494" s="216"/>
      <c r="R494" s="216"/>
      <c r="S494" s="216"/>
      <c r="T494" s="216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</row>
    <row r="495" ht="14.25" customHeight="1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216"/>
      <c r="O495" s="74"/>
      <c r="P495" s="216"/>
      <c r="Q495" s="216"/>
      <c r="R495" s="216"/>
      <c r="S495" s="216"/>
      <c r="T495" s="216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</row>
    <row r="496" ht="14.25" customHeight="1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216"/>
      <c r="O496" s="74"/>
      <c r="P496" s="216"/>
      <c r="Q496" s="216"/>
      <c r="R496" s="216"/>
      <c r="S496" s="216"/>
      <c r="T496" s="216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</row>
    <row r="497" ht="14.25" customHeight="1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216"/>
      <c r="O497" s="74"/>
      <c r="P497" s="216"/>
      <c r="Q497" s="216"/>
      <c r="R497" s="216"/>
      <c r="S497" s="216"/>
      <c r="T497" s="216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</row>
    <row r="498" ht="14.25" customHeight="1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216"/>
      <c r="O498" s="74"/>
      <c r="P498" s="216"/>
      <c r="Q498" s="216"/>
      <c r="R498" s="216"/>
      <c r="S498" s="216"/>
      <c r="T498" s="216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</row>
    <row r="499" ht="14.25" customHeight="1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216"/>
      <c r="O499" s="74"/>
      <c r="P499" s="216"/>
      <c r="Q499" s="216"/>
      <c r="R499" s="216"/>
      <c r="S499" s="216"/>
      <c r="T499" s="216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</row>
    <row r="500" ht="14.25" customHeight="1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216"/>
      <c r="O500" s="74"/>
      <c r="P500" s="216"/>
      <c r="Q500" s="216"/>
      <c r="R500" s="216"/>
      <c r="S500" s="216"/>
      <c r="T500" s="216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</row>
    <row r="501" ht="14.25" customHeight="1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216"/>
      <c r="O501" s="74"/>
      <c r="P501" s="216"/>
      <c r="Q501" s="216"/>
      <c r="R501" s="216"/>
      <c r="S501" s="216"/>
      <c r="T501" s="216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</row>
    <row r="502" ht="14.25" customHeight="1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216"/>
      <c r="O502" s="74"/>
      <c r="P502" s="216"/>
      <c r="Q502" s="216"/>
      <c r="R502" s="216"/>
      <c r="S502" s="216"/>
      <c r="T502" s="216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</row>
    <row r="503" ht="14.25" customHeight="1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216"/>
      <c r="O503" s="74"/>
      <c r="P503" s="216"/>
      <c r="Q503" s="216"/>
      <c r="R503" s="216"/>
      <c r="S503" s="216"/>
      <c r="T503" s="216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</row>
    <row r="504" ht="14.25" customHeight="1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216"/>
      <c r="O504" s="74"/>
      <c r="P504" s="216"/>
      <c r="Q504" s="216"/>
      <c r="R504" s="216"/>
      <c r="S504" s="216"/>
      <c r="T504" s="216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</row>
    <row r="505" ht="14.25" customHeight="1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216"/>
      <c r="O505" s="74"/>
      <c r="P505" s="216"/>
      <c r="Q505" s="216"/>
      <c r="R505" s="216"/>
      <c r="S505" s="216"/>
      <c r="T505" s="216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</row>
    <row r="506" ht="14.25" customHeight="1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216"/>
      <c r="O506" s="74"/>
      <c r="P506" s="216"/>
      <c r="Q506" s="216"/>
      <c r="R506" s="216"/>
      <c r="S506" s="216"/>
      <c r="T506" s="216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</row>
    <row r="507" ht="14.25" customHeight="1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216"/>
      <c r="O507" s="74"/>
      <c r="P507" s="216"/>
      <c r="Q507" s="216"/>
      <c r="R507" s="216"/>
      <c r="S507" s="216"/>
      <c r="T507" s="216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</row>
    <row r="508" ht="14.25" customHeight="1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216"/>
      <c r="O508" s="74"/>
      <c r="P508" s="216"/>
      <c r="Q508" s="216"/>
      <c r="R508" s="216"/>
      <c r="S508" s="216"/>
      <c r="T508" s="216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</row>
    <row r="509" ht="14.25" customHeight="1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216"/>
      <c r="O509" s="74"/>
      <c r="P509" s="216"/>
      <c r="Q509" s="216"/>
      <c r="R509" s="216"/>
      <c r="S509" s="216"/>
      <c r="T509" s="216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</row>
    <row r="510" ht="14.25" customHeight="1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216"/>
      <c r="O510" s="74"/>
      <c r="P510" s="216"/>
      <c r="Q510" s="216"/>
      <c r="R510" s="216"/>
      <c r="S510" s="216"/>
      <c r="T510" s="216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</row>
    <row r="511" ht="14.25" customHeight="1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216"/>
      <c r="O511" s="74"/>
      <c r="P511" s="216"/>
      <c r="Q511" s="216"/>
      <c r="R511" s="216"/>
      <c r="S511" s="216"/>
      <c r="T511" s="216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</row>
    <row r="512" ht="14.25" customHeight="1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216"/>
      <c r="O512" s="74"/>
      <c r="P512" s="216"/>
      <c r="Q512" s="216"/>
      <c r="R512" s="216"/>
      <c r="S512" s="216"/>
      <c r="T512" s="216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</row>
    <row r="513" ht="14.25" customHeight="1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216"/>
      <c r="O513" s="74"/>
      <c r="P513" s="216"/>
      <c r="Q513" s="216"/>
      <c r="R513" s="216"/>
      <c r="S513" s="216"/>
      <c r="T513" s="216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</row>
    <row r="514" ht="14.25" customHeight="1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216"/>
      <c r="O514" s="74"/>
      <c r="P514" s="216"/>
      <c r="Q514" s="216"/>
      <c r="R514" s="216"/>
      <c r="S514" s="216"/>
      <c r="T514" s="216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</row>
    <row r="515" ht="14.25" customHeight="1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216"/>
      <c r="O515" s="74"/>
      <c r="P515" s="216"/>
      <c r="Q515" s="216"/>
      <c r="R515" s="216"/>
      <c r="S515" s="216"/>
      <c r="T515" s="216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</row>
    <row r="516" ht="14.25" customHeight="1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216"/>
      <c r="O516" s="74"/>
      <c r="P516" s="216"/>
      <c r="Q516" s="216"/>
      <c r="R516" s="216"/>
      <c r="S516" s="216"/>
      <c r="T516" s="216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</row>
    <row r="517" ht="14.25" customHeight="1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216"/>
      <c r="O517" s="74"/>
      <c r="P517" s="216"/>
      <c r="Q517" s="216"/>
      <c r="R517" s="216"/>
      <c r="S517" s="216"/>
      <c r="T517" s="216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</row>
    <row r="518" ht="14.25" customHeight="1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216"/>
      <c r="O518" s="74"/>
      <c r="P518" s="216"/>
      <c r="Q518" s="216"/>
      <c r="R518" s="216"/>
      <c r="S518" s="216"/>
      <c r="T518" s="216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</row>
    <row r="519" ht="14.25" customHeight="1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216"/>
      <c r="O519" s="74"/>
      <c r="P519" s="216"/>
      <c r="Q519" s="216"/>
      <c r="R519" s="216"/>
      <c r="S519" s="216"/>
      <c r="T519" s="216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</row>
    <row r="520" ht="14.25" customHeight="1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216"/>
      <c r="O520" s="74"/>
      <c r="P520" s="216"/>
      <c r="Q520" s="216"/>
      <c r="R520" s="216"/>
      <c r="S520" s="216"/>
      <c r="T520" s="216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</row>
    <row r="521" ht="14.25" customHeight="1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216"/>
      <c r="O521" s="74"/>
      <c r="P521" s="216"/>
      <c r="Q521" s="216"/>
      <c r="R521" s="216"/>
      <c r="S521" s="216"/>
      <c r="T521" s="216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</row>
    <row r="522" ht="14.25" customHeight="1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216"/>
      <c r="O522" s="74"/>
      <c r="P522" s="216"/>
      <c r="Q522" s="216"/>
      <c r="R522" s="216"/>
      <c r="S522" s="216"/>
      <c r="T522" s="216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</row>
    <row r="523" ht="14.25" customHeight="1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216"/>
      <c r="O523" s="74"/>
      <c r="P523" s="216"/>
      <c r="Q523" s="216"/>
      <c r="R523" s="216"/>
      <c r="S523" s="216"/>
      <c r="T523" s="216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</row>
    <row r="524" ht="14.25" customHeight="1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216"/>
      <c r="O524" s="74"/>
      <c r="P524" s="216"/>
      <c r="Q524" s="216"/>
      <c r="R524" s="216"/>
      <c r="S524" s="216"/>
      <c r="T524" s="216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</row>
    <row r="525" ht="14.25" customHeight="1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216"/>
      <c r="O525" s="74"/>
      <c r="P525" s="216"/>
      <c r="Q525" s="216"/>
      <c r="R525" s="216"/>
      <c r="S525" s="216"/>
      <c r="T525" s="216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</row>
    <row r="526" ht="14.25" customHeight="1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216"/>
      <c r="O526" s="74"/>
      <c r="P526" s="216"/>
      <c r="Q526" s="216"/>
      <c r="R526" s="216"/>
      <c r="S526" s="216"/>
      <c r="T526" s="216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</row>
    <row r="527" ht="14.25" customHeight="1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216"/>
      <c r="O527" s="74"/>
      <c r="P527" s="216"/>
      <c r="Q527" s="216"/>
      <c r="R527" s="216"/>
      <c r="S527" s="216"/>
      <c r="T527" s="216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</row>
    <row r="528" ht="14.25" customHeight="1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216"/>
      <c r="O528" s="74"/>
      <c r="P528" s="216"/>
      <c r="Q528" s="216"/>
      <c r="R528" s="216"/>
      <c r="S528" s="216"/>
      <c r="T528" s="216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</row>
    <row r="529" ht="14.25" customHeight="1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216"/>
      <c r="O529" s="74"/>
      <c r="P529" s="216"/>
      <c r="Q529" s="216"/>
      <c r="R529" s="216"/>
      <c r="S529" s="216"/>
      <c r="T529" s="216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</row>
    <row r="530" ht="14.25" customHeight="1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216"/>
      <c r="O530" s="74"/>
      <c r="P530" s="216"/>
      <c r="Q530" s="216"/>
      <c r="R530" s="216"/>
      <c r="S530" s="216"/>
      <c r="T530" s="216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</row>
    <row r="531" ht="14.25" customHeight="1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216"/>
      <c r="O531" s="74"/>
      <c r="P531" s="216"/>
      <c r="Q531" s="216"/>
      <c r="R531" s="216"/>
      <c r="S531" s="216"/>
      <c r="T531" s="216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</row>
    <row r="532" ht="14.25" customHeight="1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216"/>
      <c r="O532" s="74"/>
      <c r="P532" s="216"/>
      <c r="Q532" s="216"/>
      <c r="R532" s="216"/>
      <c r="S532" s="216"/>
      <c r="T532" s="216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</row>
    <row r="533" ht="14.25" customHeight="1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216"/>
      <c r="O533" s="74"/>
      <c r="P533" s="216"/>
      <c r="Q533" s="216"/>
      <c r="R533" s="216"/>
      <c r="S533" s="216"/>
      <c r="T533" s="216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</row>
    <row r="534" ht="14.25" customHeight="1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216"/>
      <c r="O534" s="74"/>
      <c r="P534" s="216"/>
      <c r="Q534" s="216"/>
      <c r="R534" s="216"/>
      <c r="S534" s="216"/>
      <c r="T534" s="216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</row>
    <row r="535" ht="14.25" customHeight="1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216"/>
      <c r="O535" s="74"/>
      <c r="P535" s="216"/>
      <c r="Q535" s="216"/>
      <c r="R535" s="216"/>
      <c r="S535" s="216"/>
      <c r="T535" s="216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</row>
    <row r="536" ht="14.25" customHeight="1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216"/>
      <c r="O536" s="74"/>
      <c r="P536" s="216"/>
      <c r="Q536" s="216"/>
      <c r="R536" s="216"/>
      <c r="S536" s="216"/>
      <c r="T536" s="216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</row>
    <row r="537" ht="14.25" customHeight="1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216"/>
      <c r="O537" s="74"/>
      <c r="P537" s="216"/>
      <c r="Q537" s="216"/>
      <c r="R537" s="216"/>
      <c r="S537" s="216"/>
      <c r="T537" s="216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</row>
    <row r="538" ht="14.25" customHeight="1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216"/>
      <c r="O538" s="74"/>
      <c r="P538" s="216"/>
      <c r="Q538" s="216"/>
      <c r="R538" s="216"/>
      <c r="S538" s="216"/>
      <c r="T538" s="216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</row>
    <row r="539" ht="14.25" customHeight="1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216"/>
      <c r="O539" s="74"/>
      <c r="P539" s="216"/>
      <c r="Q539" s="216"/>
      <c r="R539" s="216"/>
      <c r="S539" s="216"/>
      <c r="T539" s="216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</row>
    <row r="540" ht="14.25" customHeight="1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216"/>
      <c r="O540" s="74"/>
      <c r="P540" s="216"/>
      <c r="Q540" s="216"/>
      <c r="R540" s="216"/>
      <c r="S540" s="216"/>
      <c r="T540" s="216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</row>
    <row r="541" ht="14.25" customHeight="1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216"/>
      <c r="O541" s="74"/>
      <c r="P541" s="216"/>
      <c r="Q541" s="216"/>
      <c r="R541" s="216"/>
      <c r="S541" s="216"/>
      <c r="T541" s="216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</row>
    <row r="542" ht="14.25" customHeight="1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216"/>
      <c r="O542" s="74"/>
      <c r="P542" s="216"/>
      <c r="Q542" s="216"/>
      <c r="R542" s="216"/>
      <c r="S542" s="216"/>
      <c r="T542" s="216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</row>
    <row r="543" ht="14.25" customHeight="1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216"/>
      <c r="O543" s="74"/>
      <c r="P543" s="216"/>
      <c r="Q543" s="216"/>
      <c r="R543" s="216"/>
      <c r="S543" s="216"/>
      <c r="T543" s="216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</row>
    <row r="544" ht="14.25" customHeight="1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216"/>
      <c r="O544" s="74"/>
      <c r="P544" s="216"/>
      <c r="Q544" s="216"/>
      <c r="R544" s="216"/>
      <c r="S544" s="216"/>
      <c r="T544" s="216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</row>
    <row r="545" ht="14.25" customHeight="1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216"/>
      <c r="O545" s="74"/>
      <c r="P545" s="216"/>
      <c r="Q545" s="216"/>
      <c r="R545" s="216"/>
      <c r="S545" s="216"/>
      <c r="T545" s="216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</row>
    <row r="546" ht="14.25" customHeight="1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216"/>
      <c r="O546" s="74"/>
      <c r="P546" s="216"/>
      <c r="Q546" s="216"/>
      <c r="R546" s="216"/>
      <c r="S546" s="216"/>
      <c r="T546" s="216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</row>
    <row r="547" ht="14.25" customHeight="1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216"/>
      <c r="O547" s="74"/>
      <c r="P547" s="216"/>
      <c r="Q547" s="216"/>
      <c r="R547" s="216"/>
      <c r="S547" s="216"/>
      <c r="T547" s="216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</row>
    <row r="548" ht="14.25" customHeight="1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216"/>
      <c r="O548" s="74"/>
      <c r="P548" s="216"/>
      <c r="Q548" s="216"/>
      <c r="R548" s="216"/>
      <c r="S548" s="216"/>
      <c r="T548" s="216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</row>
    <row r="549" ht="14.25" customHeight="1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216"/>
      <c r="O549" s="74"/>
      <c r="P549" s="216"/>
      <c r="Q549" s="216"/>
      <c r="R549" s="216"/>
      <c r="S549" s="216"/>
      <c r="T549" s="216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</row>
    <row r="550" ht="14.25" customHeight="1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216"/>
      <c r="O550" s="74"/>
      <c r="P550" s="216"/>
      <c r="Q550" s="216"/>
      <c r="R550" s="216"/>
      <c r="S550" s="216"/>
      <c r="T550" s="216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</row>
    <row r="551" ht="14.25" customHeight="1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216"/>
      <c r="O551" s="74"/>
      <c r="P551" s="216"/>
      <c r="Q551" s="216"/>
      <c r="R551" s="216"/>
      <c r="S551" s="216"/>
      <c r="T551" s="216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</row>
    <row r="552" ht="14.25" customHeight="1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216"/>
      <c r="O552" s="74"/>
      <c r="P552" s="216"/>
      <c r="Q552" s="216"/>
      <c r="R552" s="216"/>
      <c r="S552" s="216"/>
      <c r="T552" s="216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</row>
    <row r="553" ht="14.25" customHeight="1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216"/>
      <c r="O553" s="74"/>
      <c r="P553" s="216"/>
      <c r="Q553" s="216"/>
      <c r="R553" s="216"/>
      <c r="S553" s="216"/>
      <c r="T553" s="216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</row>
    <row r="554" ht="14.25" customHeight="1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216"/>
      <c r="O554" s="74"/>
      <c r="P554" s="216"/>
      <c r="Q554" s="216"/>
      <c r="R554" s="216"/>
      <c r="S554" s="216"/>
      <c r="T554" s="216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</row>
    <row r="555" ht="14.25" customHeight="1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216"/>
      <c r="O555" s="74"/>
      <c r="P555" s="216"/>
      <c r="Q555" s="216"/>
      <c r="R555" s="216"/>
      <c r="S555" s="216"/>
      <c r="T555" s="216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</row>
    <row r="556" ht="14.25" customHeight="1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216"/>
      <c r="O556" s="74"/>
      <c r="P556" s="216"/>
      <c r="Q556" s="216"/>
      <c r="R556" s="216"/>
      <c r="S556" s="216"/>
      <c r="T556" s="216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</row>
    <row r="557" ht="14.25" customHeight="1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216"/>
      <c r="O557" s="74"/>
      <c r="P557" s="216"/>
      <c r="Q557" s="216"/>
      <c r="R557" s="216"/>
      <c r="S557" s="216"/>
      <c r="T557" s="216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</row>
    <row r="558" ht="14.25" customHeight="1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216"/>
      <c r="O558" s="74"/>
      <c r="P558" s="216"/>
      <c r="Q558" s="216"/>
      <c r="R558" s="216"/>
      <c r="S558" s="216"/>
      <c r="T558" s="216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</row>
    <row r="559" ht="14.25" customHeight="1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216"/>
      <c r="O559" s="74"/>
      <c r="P559" s="216"/>
      <c r="Q559" s="216"/>
      <c r="R559" s="216"/>
      <c r="S559" s="216"/>
      <c r="T559" s="216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</row>
    <row r="560" ht="14.25" customHeight="1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216"/>
      <c r="O560" s="74"/>
      <c r="P560" s="216"/>
      <c r="Q560" s="216"/>
      <c r="R560" s="216"/>
      <c r="S560" s="216"/>
      <c r="T560" s="216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</row>
    <row r="561" ht="14.25" customHeight="1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216"/>
      <c r="O561" s="74"/>
      <c r="P561" s="216"/>
      <c r="Q561" s="216"/>
      <c r="R561" s="216"/>
      <c r="S561" s="216"/>
      <c r="T561" s="216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</row>
    <row r="562" ht="14.25" customHeight="1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216"/>
      <c r="O562" s="74"/>
      <c r="P562" s="216"/>
      <c r="Q562" s="216"/>
      <c r="R562" s="216"/>
      <c r="S562" s="216"/>
      <c r="T562" s="216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</row>
    <row r="563" ht="14.25" customHeight="1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216"/>
      <c r="O563" s="74"/>
      <c r="P563" s="216"/>
      <c r="Q563" s="216"/>
      <c r="R563" s="216"/>
      <c r="S563" s="216"/>
      <c r="T563" s="216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</row>
    <row r="564" ht="14.25" customHeight="1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216"/>
      <c r="O564" s="74"/>
      <c r="P564" s="216"/>
      <c r="Q564" s="216"/>
      <c r="R564" s="216"/>
      <c r="S564" s="216"/>
      <c r="T564" s="216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</row>
    <row r="565" ht="14.25" customHeight="1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216"/>
      <c r="O565" s="74"/>
      <c r="P565" s="216"/>
      <c r="Q565" s="216"/>
      <c r="R565" s="216"/>
      <c r="S565" s="216"/>
      <c r="T565" s="216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</row>
    <row r="566" ht="14.25" customHeight="1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216"/>
      <c r="O566" s="74"/>
      <c r="P566" s="216"/>
      <c r="Q566" s="216"/>
      <c r="R566" s="216"/>
      <c r="S566" s="216"/>
      <c r="T566" s="216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</row>
    <row r="567" ht="14.25" customHeight="1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216"/>
      <c r="O567" s="74"/>
      <c r="P567" s="216"/>
      <c r="Q567" s="216"/>
      <c r="R567" s="216"/>
      <c r="S567" s="216"/>
      <c r="T567" s="216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</row>
    <row r="568" ht="14.25" customHeight="1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216"/>
      <c r="O568" s="74"/>
      <c r="P568" s="216"/>
      <c r="Q568" s="216"/>
      <c r="R568" s="216"/>
      <c r="S568" s="216"/>
      <c r="T568" s="216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</row>
    <row r="569" ht="14.25" customHeight="1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216"/>
      <c r="O569" s="74"/>
      <c r="P569" s="216"/>
      <c r="Q569" s="216"/>
      <c r="R569" s="216"/>
      <c r="S569" s="216"/>
      <c r="T569" s="216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</row>
    <row r="570" ht="14.25" customHeight="1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216"/>
      <c r="O570" s="74"/>
      <c r="P570" s="216"/>
      <c r="Q570" s="216"/>
      <c r="R570" s="216"/>
      <c r="S570" s="216"/>
      <c r="T570" s="216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</row>
    <row r="571" ht="14.25" customHeight="1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216"/>
      <c r="O571" s="74"/>
      <c r="P571" s="216"/>
      <c r="Q571" s="216"/>
      <c r="R571" s="216"/>
      <c r="S571" s="216"/>
      <c r="T571" s="216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</row>
    <row r="572" ht="14.25" customHeight="1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216"/>
      <c r="O572" s="74"/>
      <c r="P572" s="216"/>
      <c r="Q572" s="216"/>
      <c r="R572" s="216"/>
      <c r="S572" s="216"/>
      <c r="T572" s="216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</row>
    <row r="573" ht="14.25" customHeight="1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216"/>
      <c r="O573" s="74"/>
      <c r="P573" s="216"/>
      <c r="Q573" s="216"/>
      <c r="R573" s="216"/>
      <c r="S573" s="216"/>
      <c r="T573" s="216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</row>
    <row r="574" ht="14.25" customHeight="1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216"/>
      <c r="O574" s="74"/>
      <c r="P574" s="216"/>
      <c r="Q574" s="216"/>
      <c r="R574" s="216"/>
      <c r="S574" s="216"/>
      <c r="T574" s="216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</row>
    <row r="575" ht="14.25" customHeight="1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216"/>
      <c r="O575" s="74"/>
      <c r="P575" s="216"/>
      <c r="Q575" s="216"/>
      <c r="R575" s="216"/>
      <c r="S575" s="216"/>
      <c r="T575" s="216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</row>
    <row r="576" ht="14.25" customHeight="1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216"/>
      <c r="O576" s="74"/>
      <c r="P576" s="216"/>
      <c r="Q576" s="216"/>
      <c r="R576" s="216"/>
      <c r="S576" s="216"/>
      <c r="T576" s="216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</row>
    <row r="577" ht="14.25" customHeight="1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216"/>
      <c r="O577" s="74"/>
      <c r="P577" s="216"/>
      <c r="Q577" s="216"/>
      <c r="R577" s="216"/>
      <c r="S577" s="216"/>
      <c r="T577" s="216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</row>
    <row r="578" ht="14.25" customHeight="1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216"/>
      <c r="O578" s="74"/>
      <c r="P578" s="216"/>
      <c r="Q578" s="216"/>
      <c r="R578" s="216"/>
      <c r="S578" s="216"/>
      <c r="T578" s="216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</row>
    <row r="579" ht="14.25" customHeight="1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216"/>
      <c r="O579" s="74"/>
      <c r="P579" s="216"/>
      <c r="Q579" s="216"/>
      <c r="R579" s="216"/>
      <c r="S579" s="216"/>
      <c r="T579" s="216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</row>
    <row r="580" ht="14.25" customHeight="1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216"/>
      <c r="O580" s="74"/>
      <c r="P580" s="216"/>
      <c r="Q580" s="216"/>
      <c r="R580" s="216"/>
      <c r="S580" s="216"/>
      <c r="T580" s="216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</row>
    <row r="581" ht="14.25" customHeight="1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216"/>
      <c r="O581" s="74"/>
      <c r="P581" s="216"/>
      <c r="Q581" s="216"/>
      <c r="R581" s="216"/>
      <c r="S581" s="216"/>
      <c r="T581" s="216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</row>
    <row r="582" ht="14.25" customHeight="1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216"/>
      <c r="O582" s="74"/>
      <c r="P582" s="216"/>
      <c r="Q582" s="216"/>
      <c r="R582" s="216"/>
      <c r="S582" s="216"/>
      <c r="T582" s="216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</row>
    <row r="583" ht="14.25" customHeight="1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216"/>
      <c r="O583" s="74"/>
      <c r="P583" s="216"/>
      <c r="Q583" s="216"/>
      <c r="R583" s="216"/>
      <c r="S583" s="216"/>
      <c r="T583" s="216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</row>
    <row r="584" ht="14.25" customHeight="1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216"/>
      <c r="O584" s="74"/>
      <c r="P584" s="216"/>
      <c r="Q584" s="216"/>
      <c r="R584" s="216"/>
      <c r="S584" s="216"/>
      <c r="T584" s="216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</row>
    <row r="585" ht="14.25" customHeight="1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216"/>
      <c r="O585" s="74"/>
      <c r="P585" s="216"/>
      <c r="Q585" s="216"/>
      <c r="R585" s="216"/>
      <c r="S585" s="216"/>
      <c r="T585" s="216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</row>
    <row r="586" ht="14.25" customHeight="1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216"/>
      <c r="O586" s="74"/>
      <c r="P586" s="216"/>
      <c r="Q586" s="216"/>
      <c r="R586" s="216"/>
      <c r="S586" s="216"/>
      <c r="T586" s="216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</row>
    <row r="587" ht="14.25" customHeight="1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216"/>
      <c r="O587" s="74"/>
      <c r="P587" s="216"/>
      <c r="Q587" s="216"/>
      <c r="R587" s="216"/>
      <c r="S587" s="216"/>
      <c r="T587" s="216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</row>
    <row r="588" ht="14.25" customHeight="1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216"/>
      <c r="O588" s="74"/>
      <c r="P588" s="216"/>
      <c r="Q588" s="216"/>
      <c r="R588" s="216"/>
      <c r="S588" s="216"/>
      <c r="T588" s="216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</row>
    <row r="589" ht="14.25" customHeight="1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216"/>
      <c r="O589" s="74"/>
      <c r="P589" s="216"/>
      <c r="Q589" s="216"/>
      <c r="R589" s="216"/>
      <c r="S589" s="216"/>
      <c r="T589" s="216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</row>
    <row r="590" ht="14.25" customHeight="1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216"/>
      <c r="O590" s="74"/>
      <c r="P590" s="216"/>
      <c r="Q590" s="216"/>
      <c r="R590" s="216"/>
      <c r="S590" s="216"/>
      <c r="T590" s="216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</row>
    <row r="591" ht="14.25" customHeight="1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216"/>
      <c r="O591" s="74"/>
      <c r="P591" s="216"/>
      <c r="Q591" s="216"/>
      <c r="R591" s="216"/>
      <c r="S591" s="216"/>
      <c r="T591" s="216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</row>
    <row r="592" ht="14.25" customHeight="1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216"/>
      <c r="O592" s="74"/>
      <c r="P592" s="216"/>
      <c r="Q592" s="216"/>
      <c r="R592" s="216"/>
      <c r="S592" s="216"/>
      <c r="T592" s="216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</row>
    <row r="593" ht="14.25" customHeight="1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216"/>
      <c r="O593" s="74"/>
      <c r="P593" s="216"/>
      <c r="Q593" s="216"/>
      <c r="R593" s="216"/>
      <c r="S593" s="216"/>
      <c r="T593" s="216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</row>
    <row r="594" ht="14.25" customHeight="1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216"/>
      <c r="O594" s="74"/>
      <c r="P594" s="216"/>
      <c r="Q594" s="216"/>
      <c r="R594" s="216"/>
      <c r="S594" s="216"/>
      <c r="T594" s="216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</row>
    <row r="595" ht="14.25" customHeight="1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216"/>
      <c r="O595" s="74"/>
      <c r="P595" s="216"/>
      <c r="Q595" s="216"/>
      <c r="R595" s="216"/>
      <c r="S595" s="216"/>
      <c r="T595" s="216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</row>
    <row r="596" ht="14.25" customHeight="1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216"/>
      <c r="O596" s="74"/>
      <c r="P596" s="216"/>
      <c r="Q596" s="216"/>
      <c r="R596" s="216"/>
      <c r="S596" s="216"/>
      <c r="T596" s="216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</row>
    <row r="597" ht="14.25" customHeight="1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216"/>
      <c r="O597" s="74"/>
      <c r="P597" s="216"/>
      <c r="Q597" s="216"/>
      <c r="R597" s="216"/>
      <c r="S597" s="216"/>
      <c r="T597" s="216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</row>
    <row r="598" ht="14.25" customHeight="1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216"/>
      <c r="O598" s="74"/>
      <c r="P598" s="216"/>
      <c r="Q598" s="216"/>
      <c r="R598" s="216"/>
      <c r="S598" s="216"/>
      <c r="T598" s="216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</row>
    <row r="599" ht="14.25" customHeight="1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216"/>
      <c r="O599" s="74"/>
      <c r="P599" s="216"/>
      <c r="Q599" s="216"/>
      <c r="R599" s="216"/>
      <c r="S599" s="216"/>
      <c r="T599" s="216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</row>
    <row r="600" ht="14.25" customHeight="1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216"/>
      <c r="O600" s="74"/>
      <c r="P600" s="216"/>
      <c r="Q600" s="216"/>
      <c r="R600" s="216"/>
      <c r="S600" s="216"/>
      <c r="T600" s="216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</row>
    <row r="601" ht="14.25" customHeight="1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216"/>
      <c r="O601" s="74"/>
      <c r="P601" s="216"/>
      <c r="Q601" s="216"/>
      <c r="R601" s="216"/>
      <c r="S601" s="216"/>
      <c r="T601" s="216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</row>
    <row r="602" ht="14.25" customHeight="1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216"/>
      <c r="O602" s="74"/>
      <c r="P602" s="216"/>
      <c r="Q602" s="216"/>
      <c r="R602" s="216"/>
      <c r="S602" s="216"/>
      <c r="T602" s="216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</row>
    <row r="603" ht="14.25" customHeight="1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216"/>
      <c r="O603" s="74"/>
      <c r="P603" s="216"/>
      <c r="Q603" s="216"/>
      <c r="R603" s="216"/>
      <c r="S603" s="216"/>
      <c r="T603" s="216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</row>
    <row r="604" ht="14.25" customHeight="1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216"/>
      <c r="O604" s="74"/>
      <c r="P604" s="216"/>
      <c r="Q604" s="216"/>
      <c r="R604" s="216"/>
      <c r="S604" s="216"/>
      <c r="T604" s="216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</row>
    <row r="605" ht="14.25" customHeight="1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216"/>
      <c r="O605" s="74"/>
      <c r="P605" s="216"/>
      <c r="Q605" s="216"/>
      <c r="R605" s="216"/>
      <c r="S605" s="216"/>
      <c r="T605" s="216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</row>
    <row r="606" ht="14.25" customHeight="1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216"/>
      <c r="O606" s="74"/>
      <c r="P606" s="216"/>
      <c r="Q606" s="216"/>
      <c r="R606" s="216"/>
      <c r="S606" s="216"/>
      <c r="T606" s="216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</row>
    <row r="607" ht="14.25" customHeight="1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216"/>
      <c r="O607" s="74"/>
      <c r="P607" s="216"/>
      <c r="Q607" s="216"/>
      <c r="R607" s="216"/>
      <c r="S607" s="216"/>
      <c r="T607" s="216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</row>
    <row r="608" ht="14.25" customHeight="1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216"/>
      <c r="O608" s="74"/>
      <c r="P608" s="216"/>
      <c r="Q608" s="216"/>
      <c r="R608" s="216"/>
      <c r="S608" s="216"/>
      <c r="T608" s="216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</row>
    <row r="609" ht="14.25" customHeight="1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216"/>
      <c r="O609" s="74"/>
      <c r="P609" s="216"/>
      <c r="Q609" s="216"/>
      <c r="R609" s="216"/>
      <c r="S609" s="216"/>
      <c r="T609" s="216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</row>
    <row r="610" ht="14.25" customHeight="1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216"/>
      <c r="O610" s="74"/>
      <c r="P610" s="216"/>
      <c r="Q610" s="216"/>
      <c r="R610" s="216"/>
      <c r="S610" s="216"/>
      <c r="T610" s="216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</row>
    <row r="611" ht="14.25" customHeight="1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216"/>
      <c r="O611" s="74"/>
      <c r="P611" s="216"/>
      <c r="Q611" s="216"/>
      <c r="R611" s="216"/>
      <c r="S611" s="216"/>
      <c r="T611" s="216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</row>
    <row r="612" ht="14.25" customHeight="1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216"/>
      <c r="O612" s="74"/>
      <c r="P612" s="216"/>
      <c r="Q612" s="216"/>
      <c r="R612" s="216"/>
      <c r="S612" s="216"/>
      <c r="T612" s="216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</row>
    <row r="613" ht="14.25" customHeight="1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216"/>
      <c r="O613" s="74"/>
      <c r="P613" s="216"/>
      <c r="Q613" s="216"/>
      <c r="R613" s="216"/>
      <c r="S613" s="216"/>
      <c r="T613" s="216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</row>
    <row r="614" ht="14.25" customHeight="1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216"/>
      <c r="O614" s="74"/>
      <c r="P614" s="216"/>
      <c r="Q614" s="216"/>
      <c r="R614" s="216"/>
      <c r="S614" s="216"/>
      <c r="T614" s="216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</row>
    <row r="615" ht="14.25" customHeight="1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216"/>
      <c r="O615" s="74"/>
      <c r="P615" s="216"/>
      <c r="Q615" s="216"/>
      <c r="R615" s="216"/>
      <c r="S615" s="216"/>
      <c r="T615" s="216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</row>
    <row r="616" ht="14.25" customHeight="1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216"/>
      <c r="O616" s="74"/>
      <c r="P616" s="216"/>
      <c r="Q616" s="216"/>
      <c r="R616" s="216"/>
      <c r="S616" s="216"/>
      <c r="T616" s="216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</row>
    <row r="617" ht="14.25" customHeight="1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216"/>
      <c r="O617" s="74"/>
      <c r="P617" s="216"/>
      <c r="Q617" s="216"/>
      <c r="R617" s="216"/>
      <c r="S617" s="216"/>
      <c r="T617" s="216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</row>
    <row r="618" ht="14.25" customHeight="1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216"/>
      <c r="O618" s="74"/>
      <c r="P618" s="216"/>
      <c r="Q618" s="216"/>
      <c r="R618" s="216"/>
      <c r="S618" s="216"/>
      <c r="T618" s="216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</row>
    <row r="619" ht="14.25" customHeight="1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216"/>
      <c r="O619" s="74"/>
      <c r="P619" s="216"/>
      <c r="Q619" s="216"/>
      <c r="R619" s="216"/>
      <c r="S619" s="216"/>
      <c r="T619" s="216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</row>
    <row r="620" ht="14.25" customHeight="1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216"/>
      <c r="O620" s="74"/>
      <c r="P620" s="216"/>
      <c r="Q620" s="216"/>
      <c r="R620" s="216"/>
      <c r="S620" s="216"/>
      <c r="T620" s="216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</row>
    <row r="621" ht="14.25" customHeight="1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216"/>
      <c r="O621" s="74"/>
      <c r="P621" s="216"/>
      <c r="Q621" s="216"/>
      <c r="R621" s="216"/>
      <c r="S621" s="216"/>
      <c r="T621" s="216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</row>
    <row r="622" ht="14.25" customHeight="1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216"/>
      <c r="O622" s="74"/>
      <c r="P622" s="216"/>
      <c r="Q622" s="216"/>
      <c r="R622" s="216"/>
      <c r="S622" s="216"/>
      <c r="T622" s="216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</row>
    <row r="623" ht="14.25" customHeight="1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216"/>
      <c r="O623" s="74"/>
      <c r="P623" s="216"/>
      <c r="Q623" s="216"/>
      <c r="R623" s="216"/>
      <c r="S623" s="216"/>
      <c r="T623" s="216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</row>
    <row r="624" ht="14.25" customHeight="1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216"/>
      <c r="O624" s="74"/>
      <c r="P624" s="216"/>
      <c r="Q624" s="216"/>
      <c r="R624" s="216"/>
      <c r="S624" s="216"/>
      <c r="T624" s="216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</row>
    <row r="625" ht="14.25" customHeight="1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216"/>
      <c r="O625" s="74"/>
      <c r="P625" s="216"/>
      <c r="Q625" s="216"/>
      <c r="R625" s="216"/>
      <c r="S625" s="216"/>
      <c r="T625" s="216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</row>
    <row r="626" ht="14.25" customHeight="1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216"/>
      <c r="O626" s="74"/>
      <c r="P626" s="216"/>
      <c r="Q626" s="216"/>
      <c r="R626" s="216"/>
      <c r="S626" s="216"/>
      <c r="T626" s="216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</row>
    <row r="627" ht="14.25" customHeight="1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216"/>
      <c r="O627" s="74"/>
      <c r="P627" s="216"/>
      <c r="Q627" s="216"/>
      <c r="R627" s="216"/>
      <c r="S627" s="216"/>
      <c r="T627" s="216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</row>
    <row r="628" ht="14.25" customHeight="1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216"/>
      <c r="O628" s="74"/>
      <c r="P628" s="216"/>
      <c r="Q628" s="216"/>
      <c r="R628" s="216"/>
      <c r="S628" s="216"/>
      <c r="T628" s="216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</row>
    <row r="629" ht="14.25" customHeight="1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216"/>
      <c r="O629" s="74"/>
      <c r="P629" s="216"/>
      <c r="Q629" s="216"/>
      <c r="R629" s="216"/>
      <c r="S629" s="216"/>
      <c r="T629" s="216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</row>
    <row r="630" ht="14.25" customHeight="1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216"/>
      <c r="O630" s="74"/>
      <c r="P630" s="216"/>
      <c r="Q630" s="216"/>
      <c r="R630" s="216"/>
      <c r="S630" s="216"/>
      <c r="T630" s="216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</row>
    <row r="631" ht="14.25" customHeight="1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216"/>
      <c r="O631" s="74"/>
      <c r="P631" s="216"/>
      <c r="Q631" s="216"/>
      <c r="R631" s="216"/>
      <c r="S631" s="216"/>
      <c r="T631" s="216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</row>
    <row r="632" ht="14.25" customHeight="1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216"/>
      <c r="O632" s="74"/>
      <c r="P632" s="216"/>
      <c r="Q632" s="216"/>
      <c r="R632" s="216"/>
      <c r="S632" s="216"/>
      <c r="T632" s="216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</row>
    <row r="633" ht="14.25" customHeight="1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216"/>
      <c r="O633" s="74"/>
      <c r="P633" s="216"/>
      <c r="Q633" s="216"/>
      <c r="R633" s="216"/>
      <c r="S633" s="216"/>
      <c r="T633" s="216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</row>
    <row r="634" ht="14.25" customHeight="1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216"/>
      <c r="O634" s="74"/>
      <c r="P634" s="216"/>
      <c r="Q634" s="216"/>
      <c r="R634" s="216"/>
      <c r="S634" s="216"/>
      <c r="T634" s="216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</row>
    <row r="635" ht="14.25" customHeight="1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216"/>
      <c r="O635" s="74"/>
      <c r="P635" s="216"/>
      <c r="Q635" s="216"/>
      <c r="R635" s="216"/>
      <c r="S635" s="216"/>
      <c r="T635" s="216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</row>
    <row r="636" ht="14.25" customHeight="1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216"/>
      <c r="O636" s="74"/>
      <c r="P636" s="216"/>
      <c r="Q636" s="216"/>
      <c r="R636" s="216"/>
      <c r="S636" s="216"/>
      <c r="T636" s="216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</row>
    <row r="637" ht="14.25" customHeight="1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216"/>
      <c r="O637" s="74"/>
      <c r="P637" s="216"/>
      <c r="Q637" s="216"/>
      <c r="R637" s="216"/>
      <c r="S637" s="216"/>
      <c r="T637" s="216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</row>
    <row r="638" ht="14.25" customHeight="1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216"/>
      <c r="O638" s="74"/>
      <c r="P638" s="216"/>
      <c r="Q638" s="216"/>
      <c r="R638" s="216"/>
      <c r="S638" s="216"/>
      <c r="T638" s="216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</row>
    <row r="639" ht="14.25" customHeight="1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216"/>
      <c r="O639" s="74"/>
      <c r="P639" s="216"/>
      <c r="Q639" s="216"/>
      <c r="R639" s="216"/>
      <c r="S639" s="216"/>
      <c r="T639" s="216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</row>
    <row r="640" ht="14.25" customHeight="1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216"/>
      <c r="O640" s="74"/>
      <c r="P640" s="216"/>
      <c r="Q640" s="216"/>
      <c r="R640" s="216"/>
      <c r="S640" s="216"/>
      <c r="T640" s="216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</row>
    <row r="641" ht="14.25" customHeight="1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216"/>
      <c r="O641" s="74"/>
      <c r="P641" s="216"/>
      <c r="Q641" s="216"/>
      <c r="R641" s="216"/>
      <c r="S641" s="216"/>
      <c r="T641" s="216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</row>
    <row r="642" ht="14.25" customHeight="1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216"/>
      <c r="O642" s="74"/>
      <c r="P642" s="216"/>
      <c r="Q642" s="216"/>
      <c r="R642" s="216"/>
      <c r="S642" s="216"/>
      <c r="T642" s="216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</row>
    <row r="643" ht="14.25" customHeight="1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216"/>
      <c r="O643" s="74"/>
      <c r="P643" s="216"/>
      <c r="Q643" s="216"/>
      <c r="R643" s="216"/>
      <c r="S643" s="216"/>
      <c r="T643" s="216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</row>
    <row r="644" ht="14.25" customHeight="1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216"/>
      <c r="O644" s="74"/>
      <c r="P644" s="216"/>
      <c r="Q644" s="216"/>
      <c r="R644" s="216"/>
      <c r="S644" s="216"/>
      <c r="T644" s="216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</row>
    <row r="645" ht="14.25" customHeight="1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216"/>
      <c r="O645" s="74"/>
      <c r="P645" s="216"/>
      <c r="Q645" s="216"/>
      <c r="R645" s="216"/>
      <c r="S645" s="216"/>
      <c r="T645" s="216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</row>
    <row r="646" ht="14.25" customHeight="1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216"/>
      <c r="O646" s="74"/>
      <c r="P646" s="216"/>
      <c r="Q646" s="216"/>
      <c r="R646" s="216"/>
      <c r="S646" s="216"/>
      <c r="T646" s="216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</row>
    <row r="647" ht="14.25" customHeight="1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216"/>
      <c r="O647" s="74"/>
      <c r="P647" s="216"/>
      <c r="Q647" s="216"/>
      <c r="R647" s="216"/>
      <c r="S647" s="216"/>
      <c r="T647" s="216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</row>
    <row r="648" ht="14.25" customHeight="1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216"/>
      <c r="O648" s="74"/>
      <c r="P648" s="216"/>
      <c r="Q648" s="216"/>
      <c r="R648" s="216"/>
      <c r="S648" s="216"/>
      <c r="T648" s="216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</row>
    <row r="649" ht="14.25" customHeight="1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216"/>
      <c r="O649" s="74"/>
      <c r="P649" s="216"/>
      <c r="Q649" s="216"/>
      <c r="R649" s="216"/>
      <c r="S649" s="216"/>
      <c r="T649" s="216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</row>
    <row r="650" ht="14.25" customHeight="1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216"/>
      <c r="O650" s="74"/>
      <c r="P650" s="216"/>
      <c r="Q650" s="216"/>
      <c r="R650" s="216"/>
      <c r="S650" s="216"/>
      <c r="T650" s="216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</row>
    <row r="651" ht="14.25" customHeight="1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216"/>
      <c r="O651" s="74"/>
      <c r="P651" s="216"/>
      <c r="Q651" s="216"/>
      <c r="R651" s="216"/>
      <c r="S651" s="216"/>
      <c r="T651" s="216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</row>
    <row r="652" ht="14.25" customHeight="1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216"/>
      <c r="O652" s="74"/>
      <c r="P652" s="216"/>
      <c r="Q652" s="216"/>
      <c r="R652" s="216"/>
      <c r="S652" s="216"/>
      <c r="T652" s="216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</row>
    <row r="653" ht="14.25" customHeight="1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216"/>
      <c r="O653" s="74"/>
      <c r="P653" s="216"/>
      <c r="Q653" s="216"/>
      <c r="R653" s="216"/>
      <c r="S653" s="216"/>
      <c r="T653" s="216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</row>
    <row r="654" ht="14.25" customHeight="1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216"/>
      <c r="O654" s="74"/>
      <c r="P654" s="216"/>
      <c r="Q654" s="216"/>
      <c r="R654" s="216"/>
      <c r="S654" s="216"/>
      <c r="T654" s="216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</row>
    <row r="655" ht="14.25" customHeight="1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216"/>
      <c r="O655" s="74"/>
      <c r="P655" s="216"/>
      <c r="Q655" s="216"/>
      <c r="R655" s="216"/>
      <c r="S655" s="216"/>
      <c r="T655" s="216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</row>
    <row r="656" ht="14.25" customHeight="1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216"/>
      <c r="O656" s="74"/>
      <c r="P656" s="216"/>
      <c r="Q656" s="216"/>
      <c r="R656" s="216"/>
      <c r="S656" s="216"/>
      <c r="T656" s="216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</row>
    <row r="657" ht="14.25" customHeight="1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216"/>
      <c r="O657" s="74"/>
      <c r="P657" s="216"/>
      <c r="Q657" s="216"/>
      <c r="R657" s="216"/>
      <c r="S657" s="216"/>
      <c r="T657" s="216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</row>
    <row r="658" ht="14.25" customHeight="1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216"/>
      <c r="O658" s="74"/>
      <c r="P658" s="216"/>
      <c r="Q658" s="216"/>
      <c r="R658" s="216"/>
      <c r="S658" s="216"/>
      <c r="T658" s="216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</row>
    <row r="659" ht="14.25" customHeight="1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216"/>
      <c r="O659" s="74"/>
      <c r="P659" s="216"/>
      <c r="Q659" s="216"/>
      <c r="R659" s="216"/>
      <c r="S659" s="216"/>
      <c r="T659" s="216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</row>
    <row r="660" ht="14.25" customHeight="1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216"/>
      <c r="O660" s="74"/>
      <c r="P660" s="216"/>
      <c r="Q660" s="216"/>
      <c r="R660" s="216"/>
      <c r="S660" s="216"/>
      <c r="T660" s="216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</row>
    <row r="661" ht="14.25" customHeight="1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216"/>
      <c r="O661" s="74"/>
      <c r="P661" s="216"/>
      <c r="Q661" s="216"/>
      <c r="R661" s="216"/>
      <c r="S661" s="216"/>
      <c r="T661" s="216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</row>
    <row r="662" ht="14.25" customHeight="1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216"/>
      <c r="O662" s="74"/>
      <c r="P662" s="216"/>
      <c r="Q662" s="216"/>
      <c r="R662" s="216"/>
      <c r="S662" s="216"/>
      <c r="T662" s="216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</row>
    <row r="663" ht="14.25" customHeight="1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216"/>
      <c r="O663" s="74"/>
      <c r="P663" s="216"/>
      <c r="Q663" s="216"/>
      <c r="R663" s="216"/>
      <c r="S663" s="216"/>
      <c r="T663" s="216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</row>
    <row r="664" ht="14.25" customHeight="1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216"/>
      <c r="O664" s="74"/>
      <c r="P664" s="216"/>
      <c r="Q664" s="216"/>
      <c r="R664" s="216"/>
      <c r="S664" s="216"/>
      <c r="T664" s="216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</row>
    <row r="665" ht="14.25" customHeight="1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216"/>
      <c r="O665" s="74"/>
      <c r="P665" s="216"/>
      <c r="Q665" s="216"/>
      <c r="R665" s="216"/>
      <c r="S665" s="216"/>
      <c r="T665" s="216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</row>
    <row r="666" ht="14.25" customHeight="1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216"/>
      <c r="O666" s="74"/>
      <c r="P666" s="216"/>
      <c r="Q666" s="216"/>
      <c r="R666" s="216"/>
      <c r="S666" s="216"/>
      <c r="T666" s="216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</row>
    <row r="667" ht="14.25" customHeight="1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216"/>
      <c r="O667" s="74"/>
      <c r="P667" s="216"/>
      <c r="Q667" s="216"/>
      <c r="R667" s="216"/>
      <c r="S667" s="216"/>
      <c r="T667" s="216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</row>
    <row r="668" ht="14.25" customHeight="1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216"/>
      <c r="O668" s="74"/>
      <c r="P668" s="216"/>
      <c r="Q668" s="216"/>
      <c r="R668" s="216"/>
      <c r="S668" s="216"/>
      <c r="T668" s="216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</row>
    <row r="669" ht="14.25" customHeight="1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216"/>
      <c r="O669" s="74"/>
      <c r="P669" s="216"/>
      <c r="Q669" s="216"/>
      <c r="R669" s="216"/>
      <c r="S669" s="216"/>
      <c r="T669" s="216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</row>
    <row r="670" ht="14.25" customHeight="1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216"/>
      <c r="O670" s="74"/>
      <c r="P670" s="216"/>
      <c r="Q670" s="216"/>
      <c r="R670" s="216"/>
      <c r="S670" s="216"/>
      <c r="T670" s="216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</row>
    <row r="671" ht="14.25" customHeight="1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216"/>
      <c r="O671" s="74"/>
      <c r="P671" s="216"/>
      <c r="Q671" s="216"/>
      <c r="R671" s="216"/>
      <c r="S671" s="216"/>
      <c r="T671" s="216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</row>
    <row r="672" ht="14.25" customHeight="1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216"/>
      <c r="O672" s="74"/>
      <c r="P672" s="216"/>
      <c r="Q672" s="216"/>
      <c r="R672" s="216"/>
      <c r="S672" s="216"/>
      <c r="T672" s="216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</row>
    <row r="673" ht="14.25" customHeight="1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216"/>
      <c r="O673" s="74"/>
      <c r="P673" s="216"/>
      <c r="Q673" s="216"/>
      <c r="R673" s="216"/>
      <c r="S673" s="216"/>
      <c r="T673" s="216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</row>
    <row r="674" ht="14.25" customHeight="1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216"/>
      <c r="O674" s="74"/>
      <c r="P674" s="216"/>
      <c r="Q674" s="216"/>
      <c r="R674" s="216"/>
      <c r="S674" s="216"/>
      <c r="T674" s="216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</row>
    <row r="675" ht="14.25" customHeight="1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216"/>
      <c r="O675" s="74"/>
      <c r="P675" s="216"/>
      <c r="Q675" s="216"/>
      <c r="R675" s="216"/>
      <c r="S675" s="216"/>
      <c r="T675" s="216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</row>
    <row r="676" ht="14.25" customHeight="1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216"/>
      <c r="O676" s="74"/>
      <c r="P676" s="216"/>
      <c r="Q676" s="216"/>
      <c r="R676" s="216"/>
      <c r="S676" s="216"/>
      <c r="T676" s="216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</row>
    <row r="677" ht="14.25" customHeight="1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216"/>
      <c r="O677" s="74"/>
      <c r="P677" s="216"/>
      <c r="Q677" s="216"/>
      <c r="R677" s="216"/>
      <c r="S677" s="216"/>
      <c r="T677" s="216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</row>
    <row r="678" ht="14.25" customHeight="1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216"/>
      <c r="O678" s="74"/>
      <c r="P678" s="216"/>
      <c r="Q678" s="216"/>
      <c r="R678" s="216"/>
      <c r="S678" s="216"/>
      <c r="T678" s="216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</row>
    <row r="679" ht="14.25" customHeight="1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216"/>
      <c r="O679" s="74"/>
      <c r="P679" s="216"/>
      <c r="Q679" s="216"/>
      <c r="R679" s="216"/>
      <c r="S679" s="216"/>
      <c r="T679" s="216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</row>
    <row r="680" ht="14.25" customHeight="1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216"/>
      <c r="O680" s="74"/>
      <c r="P680" s="216"/>
      <c r="Q680" s="216"/>
      <c r="R680" s="216"/>
      <c r="S680" s="216"/>
      <c r="T680" s="216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</row>
    <row r="681" ht="14.25" customHeight="1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216"/>
      <c r="O681" s="74"/>
      <c r="P681" s="216"/>
      <c r="Q681" s="216"/>
      <c r="R681" s="216"/>
      <c r="S681" s="216"/>
      <c r="T681" s="216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</row>
    <row r="682" ht="14.25" customHeight="1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216"/>
      <c r="O682" s="74"/>
      <c r="P682" s="216"/>
      <c r="Q682" s="216"/>
      <c r="R682" s="216"/>
      <c r="S682" s="216"/>
      <c r="T682" s="216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</row>
    <row r="683" ht="14.25" customHeight="1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216"/>
      <c r="O683" s="74"/>
      <c r="P683" s="216"/>
      <c r="Q683" s="216"/>
      <c r="R683" s="216"/>
      <c r="S683" s="216"/>
      <c r="T683" s="216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</row>
    <row r="684" ht="14.25" customHeight="1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216"/>
      <c r="O684" s="74"/>
      <c r="P684" s="216"/>
      <c r="Q684" s="216"/>
      <c r="R684" s="216"/>
      <c r="S684" s="216"/>
      <c r="T684" s="216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</row>
    <row r="685" ht="14.25" customHeight="1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216"/>
      <c r="O685" s="74"/>
      <c r="P685" s="216"/>
      <c r="Q685" s="216"/>
      <c r="R685" s="216"/>
      <c r="S685" s="216"/>
      <c r="T685" s="216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</row>
    <row r="686" ht="14.25" customHeight="1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216"/>
      <c r="O686" s="74"/>
      <c r="P686" s="216"/>
      <c r="Q686" s="216"/>
      <c r="R686" s="216"/>
      <c r="S686" s="216"/>
      <c r="T686" s="216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</row>
    <row r="687" ht="14.25" customHeight="1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216"/>
      <c r="O687" s="74"/>
      <c r="P687" s="216"/>
      <c r="Q687" s="216"/>
      <c r="R687" s="216"/>
      <c r="S687" s="216"/>
      <c r="T687" s="216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</row>
    <row r="688" ht="14.25" customHeight="1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216"/>
      <c r="O688" s="74"/>
      <c r="P688" s="216"/>
      <c r="Q688" s="216"/>
      <c r="R688" s="216"/>
      <c r="S688" s="216"/>
      <c r="T688" s="216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</row>
    <row r="689" ht="14.25" customHeight="1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216"/>
      <c r="O689" s="74"/>
      <c r="P689" s="216"/>
      <c r="Q689" s="216"/>
      <c r="R689" s="216"/>
      <c r="S689" s="216"/>
      <c r="T689" s="216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</row>
    <row r="690" ht="14.25" customHeight="1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216"/>
      <c r="O690" s="74"/>
      <c r="P690" s="216"/>
      <c r="Q690" s="216"/>
      <c r="R690" s="216"/>
      <c r="S690" s="216"/>
      <c r="T690" s="216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</row>
    <row r="691" ht="14.25" customHeight="1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216"/>
      <c r="O691" s="74"/>
      <c r="P691" s="216"/>
      <c r="Q691" s="216"/>
      <c r="R691" s="216"/>
      <c r="S691" s="216"/>
      <c r="T691" s="216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</row>
    <row r="692" ht="14.25" customHeight="1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216"/>
      <c r="O692" s="74"/>
      <c r="P692" s="216"/>
      <c r="Q692" s="216"/>
      <c r="R692" s="216"/>
      <c r="S692" s="216"/>
      <c r="T692" s="216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</row>
    <row r="693" ht="14.25" customHeight="1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216"/>
      <c r="O693" s="74"/>
      <c r="P693" s="216"/>
      <c r="Q693" s="216"/>
      <c r="R693" s="216"/>
      <c r="S693" s="216"/>
      <c r="T693" s="216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</row>
    <row r="694" ht="14.25" customHeight="1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216"/>
      <c r="O694" s="74"/>
      <c r="P694" s="216"/>
      <c r="Q694" s="216"/>
      <c r="R694" s="216"/>
      <c r="S694" s="216"/>
      <c r="T694" s="216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</row>
    <row r="695" ht="14.25" customHeight="1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216"/>
      <c r="O695" s="74"/>
      <c r="P695" s="216"/>
      <c r="Q695" s="216"/>
      <c r="R695" s="216"/>
      <c r="S695" s="216"/>
      <c r="T695" s="216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</row>
    <row r="696" ht="14.25" customHeight="1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216"/>
      <c r="O696" s="74"/>
      <c r="P696" s="216"/>
      <c r="Q696" s="216"/>
      <c r="R696" s="216"/>
      <c r="S696" s="216"/>
      <c r="T696" s="216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</row>
    <row r="697" ht="14.25" customHeight="1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216"/>
      <c r="O697" s="74"/>
      <c r="P697" s="216"/>
      <c r="Q697" s="216"/>
      <c r="R697" s="216"/>
      <c r="S697" s="216"/>
      <c r="T697" s="216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</row>
    <row r="698" ht="14.25" customHeight="1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216"/>
      <c r="O698" s="74"/>
      <c r="P698" s="216"/>
      <c r="Q698" s="216"/>
      <c r="R698" s="216"/>
      <c r="S698" s="216"/>
      <c r="T698" s="216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</row>
    <row r="699" ht="14.25" customHeight="1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216"/>
      <c r="O699" s="74"/>
      <c r="P699" s="216"/>
      <c r="Q699" s="216"/>
      <c r="R699" s="216"/>
      <c r="S699" s="216"/>
      <c r="T699" s="216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</row>
    <row r="700" ht="14.25" customHeight="1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216"/>
      <c r="O700" s="74"/>
      <c r="P700" s="216"/>
      <c r="Q700" s="216"/>
      <c r="R700" s="216"/>
      <c r="S700" s="216"/>
      <c r="T700" s="216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</row>
    <row r="701" ht="14.25" customHeight="1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216"/>
      <c r="O701" s="74"/>
      <c r="P701" s="216"/>
      <c r="Q701" s="216"/>
      <c r="R701" s="216"/>
      <c r="S701" s="216"/>
      <c r="T701" s="216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</row>
    <row r="702" ht="14.25" customHeight="1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216"/>
      <c r="O702" s="74"/>
      <c r="P702" s="216"/>
      <c r="Q702" s="216"/>
      <c r="R702" s="216"/>
      <c r="S702" s="216"/>
      <c r="T702" s="216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</row>
    <row r="703" ht="14.25" customHeight="1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216"/>
      <c r="O703" s="74"/>
      <c r="P703" s="216"/>
      <c r="Q703" s="216"/>
      <c r="R703" s="216"/>
      <c r="S703" s="216"/>
      <c r="T703" s="216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</row>
    <row r="704" ht="14.25" customHeight="1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216"/>
      <c r="O704" s="74"/>
      <c r="P704" s="216"/>
      <c r="Q704" s="216"/>
      <c r="R704" s="216"/>
      <c r="S704" s="216"/>
      <c r="T704" s="216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</row>
    <row r="705" ht="14.25" customHeight="1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216"/>
      <c r="O705" s="74"/>
      <c r="P705" s="216"/>
      <c r="Q705" s="216"/>
      <c r="R705" s="216"/>
      <c r="S705" s="216"/>
      <c r="T705" s="216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</row>
    <row r="706" ht="14.25" customHeight="1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216"/>
      <c r="O706" s="74"/>
      <c r="P706" s="216"/>
      <c r="Q706" s="216"/>
      <c r="R706" s="216"/>
      <c r="S706" s="216"/>
      <c r="T706" s="216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</row>
    <row r="707" ht="14.25" customHeight="1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216"/>
      <c r="O707" s="74"/>
      <c r="P707" s="216"/>
      <c r="Q707" s="216"/>
      <c r="R707" s="216"/>
      <c r="S707" s="216"/>
      <c r="T707" s="216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</row>
    <row r="708" ht="14.25" customHeight="1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216"/>
      <c r="O708" s="74"/>
      <c r="P708" s="216"/>
      <c r="Q708" s="216"/>
      <c r="R708" s="216"/>
      <c r="S708" s="216"/>
      <c r="T708" s="216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</row>
    <row r="709" ht="14.25" customHeight="1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216"/>
      <c r="O709" s="74"/>
      <c r="P709" s="216"/>
      <c r="Q709" s="216"/>
      <c r="R709" s="216"/>
      <c r="S709" s="216"/>
      <c r="T709" s="216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</row>
    <row r="710" ht="14.25" customHeight="1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216"/>
      <c r="O710" s="74"/>
      <c r="P710" s="216"/>
      <c r="Q710" s="216"/>
      <c r="R710" s="216"/>
      <c r="S710" s="216"/>
      <c r="T710" s="216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</row>
    <row r="711" ht="14.25" customHeight="1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216"/>
      <c r="O711" s="74"/>
      <c r="P711" s="216"/>
      <c r="Q711" s="216"/>
      <c r="R711" s="216"/>
      <c r="S711" s="216"/>
      <c r="T711" s="216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</row>
    <row r="712" ht="14.25" customHeight="1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216"/>
      <c r="O712" s="74"/>
      <c r="P712" s="216"/>
      <c r="Q712" s="216"/>
      <c r="R712" s="216"/>
      <c r="S712" s="216"/>
      <c r="T712" s="216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</row>
    <row r="713" ht="14.25" customHeight="1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216"/>
      <c r="O713" s="74"/>
      <c r="P713" s="216"/>
      <c r="Q713" s="216"/>
      <c r="R713" s="216"/>
      <c r="S713" s="216"/>
      <c r="T713" s="216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</row>
    <row r="714" ht="14.25" customHeight="1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216"/>
      <c r="O714" s="74"/>
      <c r="P714" s="216"/>
      <c r="Q714" s="216"/>
      <c r="R714" s="216"/>
      <c r="S714" s="216"/>
      <c r="T714" s="216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</row>
    <row r="715" ht="14.25" customHeight="1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216"/>
      <c r="O715" s="74"/>
      <c r="P715" s="216"/>
      <c r="Q715" s="216"/>
      <c r="R715" s="216"/>
      <c r="S715" s="216"/>
      <c r="T715" s="216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</row>
    <row r="716" ht="14.25" customHeight="1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216"/>
      <c r="O716" s="74"/>
      <c r="P716" s="216"/>
      <c r="Q716" s="216"/>
      <c r="R716" s="216"/>
      <c r="S716" s="216"/>
      <c r="T716" s="216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</row>
    <row r="717" ht="14.25" customHeight="1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216"/>
      <c r="O717" s="74"/>
      <c r="P717" s="216"/>
      <c r="Q717" s="216"/>
      <c r="R717" s="216"/>
      <c r="S717" s="216"/>
      <c r="T717" s="216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</row>
    <row r="718" ht="14.25" customHeight="1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216"/>
      <c r="O718" s="74"/>
      <c r="P718" s="216"/>
      <c r="Q718" s="216"/>
      <c r="R718" s="216"/>
      <c r="S718" s="216"/>
      <c r="T718" s="216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</row>
    <row r="719" ht="14.25" customHeight="1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216"/>
      <c r="O719" s="74"/>
      <c r="P719" s="216"/>
      <c r="Q719" s="216"/>
      <c r="R719" s="216"/>
      <c r="S719" s="216"/>
      <c r="T719" s="216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</row>
    <row r="720" ht="14.25" customHeight="1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216"/>
      <c r="O720" s="74"/>
      <c r="P720" s="216"/>
      <c r="Q720" s="216"/>
      <c r="R720" s="216"/>
      <c r="S720" s="216"/>
      <c r="T720" s="216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</row>
    <row r="721" ht="14.25" customHeight="1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216"/>
      <c r="O721" s="74"/>
      <c r="P721" s="216"/>
      <c r="Q721" s="216"/>
      <c r="R721" s="216"/>
      <c r="S721" s="216"/>
      <c r="T721" s="216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</row>
    <row r="722" ht="14.25" customHeight="1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216"/>
      <c r="O722" s="74"/>
      <c r="P722" s="216"/>
      <c r="Q722" s="216"/>
      <c r="R722" s="216"/>
      <c r="S722" s="216"/>
      <c r="T722" s="216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</row>
    <row r="723" ht="14.25" customHeight="1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216"/>
      <c r="O723" s="74"/>
      <c r="P723" s="216"/>
      <c r="Q723" s="216"/>
      <c r="R723" s="216"/>
      <c r="S723" s="216"/>
      <c r="T723" s="216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</row>
    <row r="724" ht="14.25" customHeight="1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216"/>
      <c r="O724" s="74"/>
      <c r="P724" s="216"/>
      <c r="Q724" s="216"/>
      <c r="R724" s="216"/>
      <c r="S724" s="216"/>
      <c r="T724" s="216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</row>
    <row r="725" ht="14.25" customHeight="1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216"/>
      <c r="O725" s="74"/>
      <c r="P725" s="216"/>
      <c r="Q725" s="216"/>
      <c r="R725" s="216"/>
      <c r="S725" s="216"/>
      <c r="T725" s="216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</row>
    <row r="726" ht="14.25" customHeight="1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216"/>
      <c r="O726" s="74"/>
      <c r="P726" s="216"/>
      <c r="Q726" s="216"/>
      <c r="R726" s="216"/>
      <c r="S726" s="216"/>
      <c r="T726" s="216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</row>
    <row r="727" ht="14.25" customHeight="1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216"/>
      <c r="O727" s="74"/>
      <c r="P727" s="216"/>
      <c r="Q727" s="216"/>
      <c r="R727" s="216"/>
      <c r="S727" s="216"/>
      <c r="T727" s="216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</row>
    <row r="728" ht="14.25" customHeight="1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216"/>
      <c r="O728" s="74"/>
      <c r="P728" s="216"/>
      <c r="Q728" s="216"/>
      <c r="R728" s="216"/>
      <c r="S728" s="216"/>
      <c r="T728" s="216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</row>
    <row r="729" ht="14.25" customHeight="1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216"/>
      <c r="O729" s="74"/>
      <c r="P729" s="216"/>
      <c r="Q729" s="216"/>
      <c r="R729" s="216"/>
      <c r="S729" s="216"/>
      <c r="T729" s="216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</row>
    <row r="730" ht="14.25" customHeight="1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216"/>
      <c r="O730" s="74"/>
      <c r="P730" s="216"/>
      <c r="Q730" s="216"/>
      <c r="R730" s="216"/>
      <c r="S730" s="216"/>
      <c r="T730" s="216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</row>
    <row r="731" ht="14.25" customHeight="1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216"/>
      <c r="O731" s="74"/>
      <c r="P731" s="216"/>
      <c r="Q731" s="216"/>
      <c r="R731" s="216"/>
      <c r="S731" s="216"/>
      <c r="T731" s="216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</row>
    <row r="732" ht="14.25" customHeight="1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216"/>
      <c r="O732" s="74"/>
      <c r="P732" s="216"/>
      <c r="Q732" s="216"/>
      <c r="R732" s="216"/>
      <c r="S732" s="216"/>
      <c r="T732" s="216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</row>
    <row r="733" ht="14.25" customHeight="1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216"/>
      <c r="O733" s="74"/>
      <c r="P733" s="216"/>
      <c r="Q733" s="216"/>
      <c r="R733" s="216"/>
      <c r="S733" s="216"/>
      <c r="T733" s="216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</row>
    <row r="734" ht="14.25" customHeight="1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216"/>
      <c r="O734" s="74"/>
      <c r="P734" s="216"/>
      <c r="Q734" s="216"/>
      <c r="R734" s="216"/>
      <c r="S734" s="216"/>
      <c r="T734" s="216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</row>
    <row r="735" ht="14.25" customHeight="1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216"/>
      <c r="O735" s="74"/>
      <c r="P735" s="216"/>
      <c r="Q735" s="216"/>
      <c r="R735" s="216"/>
      <c r="S735" s="216"/>
      <c r="T735" s="216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</row>
    <row r="736" ht="14.25" customHeight="1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216"/>
      <c r="O736" s="74"/>
      <c r="P736" s="216"/>
      <c r="Q736" s="216"/>
      <c r="R736" s="216"/>
      <c r="S736" s="216"/>
      <c r="T736" s="216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</row>
    <row r="737" ht="14.25" customHeight="1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216"/>
      <c r="O737" s="74"/>
      <c r="P737" s="216"/>
      <c r="Q737" s="216"/>
      <c r="R737" s="216"/>
      <c r="S737" s="216"/>
      <c r="T737" s="216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</row>
    <row r="738" ht="14.25" customHeight="1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216"/>
      <c r="O738" s="74"/>
      <c r="P738" s="216"/>
      <c r="Q738" s="216"/>
      <c r="R738" s="216"/>
      <c r="S738" s="216"/>
      <c r="T738" s="216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</row>
    <row r="739" ht="14.25" customHeight="1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216"/>
      <c r="O739" s="74"/>
      <c r="P739" s="216"/>
      <c r="Q739" s="216"/>
      <c r="R739" s="216"/>
      <c r="S739" s="216"/>
      <c r="T739" s="216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</row>
    <row r="740" ht="14.25" customHeight="1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216"/>
      <c r="O740" s="74"/>
      <c r="P740" s="216"/>
      <c r="Q740" s="216"/>
      <c r="R740" s="216"/>
      <c r="S740" s="216"/>
      <c r="T740" s="216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</row>
    <row r="741" ht="14.25" customHeight="1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216"/>
      <c r="O741" s="74"/>
      <c r="P741" s="216"/>
      <c r="Q741" s="216"/>
      <c r="R741" s="216"/>
      <c r="S741" s="216"/>
      <c r="T741" s="216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</row>
    <row r="742" ht="14.25" customHeight="1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216"/>
      <c r="O742" s="74"/>
      <c r="P742" s="216"/>
      <c r="Q742" s="216"/>
      <c r="R742" s="216"/>
      <c r="S742" s="216"/>
      <c r="T742" s="216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</row>
    <row r="743" ht="14.25" customHeight="1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216"/>
      <c r="O743" s="74"/>
      <c r="P743" s="216"/>
      <c r="Q743" s="216"/>
      <c r="R743" s="216"/>
      <c r="S743" s="216"/>
      <c r="T743" s="216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</row>
    <row r="744" ht="14.25" customHeight="1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216"/>
      <c r="O744" s="74"/>
      <c r="P744" s="216"/>
      <c r="Q744" s="216"/>
      <c r="R744" s="216"/>
      <c r="S744" s="216"/>
      <c r="T744" s="216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</row>
    <row r="745" ht="14.25" customHeight="1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216"/>
      <c r="O745" s="74"/>
      <c r="P745" s="216"/>
      <c r="Q745" s="216"/>
      <c r="R745" s="216"/>
      <c r="S745" s="216"/>
      <c r="T745" s="216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</row>
    <row r="746" ht="14.25" customHeight="1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216"/>
      <c r="O746" s="74"/>
      <c r="P746" s="216"/>
      <c r="Q746" s="216"/>
      <c r="R746" s="216"/>
      <c r="S746" s="216"/>
      <c r="T746" s="216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</row>
    <row r="747" ht="14.25" customHeight="1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216"/>
      <c r="O747" s="74"/>
      <c r="P747" s="216"/>
      <c r="Q747" s="216"/>
      <c r="R747" s="216"/>
      <c r="S747" s="216"/>
      <c r="T747" s="216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</row>
    <row r="748" ht="14.25" customHeight="1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216"/>
      <c r="O748" s="74"/>
      <c r="P748" s="216"/>
      <c r="Q748" s="216"/>
      <c r="R748" s="216"/>
      <c r="S748" s="216"/>
      <c r="T748" s="216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</row>
    <row r="749" ht="14.25" customHeight="1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216"/>
      <c r="O749" s="74"/>
      <c r="P749" s="216"/>
      <c r="Q749" s="216"/>
      <c r="R749" s="216"/>
      <c r="S749" s="216"/>
      <c r="T749" s="216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</row>
    <row r="750" ht="14.25" customHeight="1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216"/>
      <c r="O750" s="74"/>
      <c r="P750" s="216"/>
      <c r="Q750" s="216"/>
      <c r="R750" s="216"/>
      <c r="S750" s="216"/>
      <c r="T750" s="216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</row>
    <row r="751" ht="14.25" customHeight="1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216"/>
      <c r="O751" s="74"/>
      <c r="P751" s="216"/>
      <c r="Q751" s="216"/>
      <c r="R751" s="216"/>
      <c r="S751" s="216"/>
      <c r="T751" s="216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</row>
    <row r="752" ht="14.25" customHeight="1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216"/>
      <c r="O752" s="74"/>
      <c r="P752" s="216"/>
      <c r="Q752" s="216"/>
      <c r="R752" s="216"/>
      <c r="S752" s="216"/>
      <c r="T752" s="216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</row>
    <row r="753" ht="14.25" customHeight="1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216"/>
      <c r="O753" s="74"/>
      <c r="P753" s="216"/>
      <c r="Q753" s="216"/>
      <c r="R753" s="216"/>
      <c r="S753" s="216"/>
      <c r="T753" s="216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</row>
    <row r="754" ht="14.25" customHeight="1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216"/>
      <c r="O754" s="74"/>
      <c r="P754" s="216"/>
      <c r="Q754" s="216"/>
      <c r="R754" s="216"/>
      <c r="S754" s="216"/>
      <c r="T754" s="216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</row>
    <row r="755" ht="14.25" customHeight="1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216"/>
      <c r="O755" s="74"/>
      <c r="P755" s="216"/>
      <c r="Q755" s="216"/>
      <c r="R755" s="216"/>
      <c r="S755" s="216"/>
      <c r="T755" s="216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</row>
    <row r="756" ht="14.25" customHeight="1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216"/>
      <c r="O756" s="74"/>
      <c r="P756" s="216"/>
      <c r="Q756" s="216"/>
      <c r="R756" s="216"/>
      <c r="S756" s="216"/>
      <c r="T756" s="216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</row>
    <row r="757" ht="14.25" customHeight="1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216"/>
      <c r="O757" s="74"/>
      <c r="P757" s="216"/>
      <c r="Q757" s="216"/>
      <c r="R757" s="216"/>
      <c r="S757" s="216"/>
      <c r="T757" s="216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</row>
    <row r="758" ht="14.25" customHeight="1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216"/>
      <c r="O758" s="74"/>
      <c r="P758" s="216"/>
      <c r="Q758" s="216"/>
      <c r="R758" s="216"/>
      <c r="S758" s="216"/>
      <c r="T758" s="216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</row>
    <row r="759" ht="14.25" customHeight="1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216"/>
      <c r="O759" s="74"/>
      <c r="P759" s="216"/>
      <c r="Q759" s="216"/>
      <c r="R759" s="216"/>
      <c r="S759" s="216"/>
      <c r="T759" s="216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</row>
    <row r="760" ht="14.25" customHeight="1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216"/>
      <c r="O760" s="74"/>
      <c r="P760" s="216"/>
      <c r="Q760" s="216"/>
      <c r="R760" s="216"/>
      <c r="S760" s="216"/>
      <c r="T760" s="216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</row>
    <row r="761" ht="14.25" customHeight="1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216"/>
      <c r="O761" s="74"/>
      <c r="P761" s="216"/>
      <c r="Q761" s="216"/>
      <c r="R761" s="216"/>
      <c r="S761" s="216"/>
      <c r="T761" s="216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</row>
    <row r="762" ht="14.25" customHeight="1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216"/>
      <c r="O762" s="74"/>
      <c r="P762" s="216"/>
      <c r="Q762" s="216"/>
      <c r="R762" s="216"/>
      <c r="S762" s="216"/>
      <c r="T762" s="216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</row>
    <row r="763" ht="14.25" customHeight="1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216"/>
      <c r="O763" s="74"/>
      <c r="P763" s="216"/>
      <c r="Q763" s="216"/>
      <c r="R763" s="216"/>
      <c r="S763" s="216"/>
      <c r="T763" s="216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</row>
    <row r="764" ht="14.25" customHeight="1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216"/>
      <c r="O764" s="74"/>
      <c r="P764" s="216"/>
      <c r="Q764" s="216"/>
      <c r="R764" s="216"/>
      <c r="S764" s="216"/>
      <c r="T764" s="216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</row>
    <row r="765" ht="14.25" customHeight="1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216"/>
      <c r="O765" s="74"/>
      <c r="P765" s="216"/>
      <c r="Q765" s="216"/>
      <c r="R765" s="216"/>
      <c r="S765" s="216"/>
      <c r="T765" s="216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</row>
    <row r="766" ht="14.25" customHeight="1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216"/>
      <c r="O766" s="74"/>
      <c r="P766" s="216"/>
      <c r="Q766" s="216"/>
      <c r="R766" s="216"/>
      <c r="S766" s="216"/>
      <c r="T766" s="216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</row>
    <row r="767" ht="14.25" customHeight="1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216"/>
      <c r="O767" s="74"/>
      <c r="P767" s="216"/>
      <c r="Q767" s="216"/>
      <c r="R767" s="216"/>
      <c r="S767" s="216"/>
      <c r="T767" s="216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</row>
    <row r="768" ht="14.25" customHeight="1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216"/>
      <c r="O768" s="74"/>
      <c r="P768" s="216"/>
      <c r="Q768" s="216"/>
      <c r="R768" s="216"/>
      <c r="S768" s="216"/>
      <c r="T768" s="216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</row>
    <row r="769" ht="14.25" customHeight="1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216"/>
      <c r="O769" s="74"/>
      <c r="P769" s="216"/>
      <c r="Q769" s="216"/>
      <c r="R769" s="216"/>
      <c r="S769" s="216"/>
      <c r="T769" s="216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</row>
    <row r="770" ht="14.25" customHeight="1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216"/>
      <c r="O770" s="74"/>
      <c r="P770" s="216"/>
      <c r="Q770" s="216"/>
      <c r="R770" s="216"/>
      <c r="S770" s="216"/>
      <c r="T770" s="216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</row>
    <row r="771" ht="14.25" customHeight="1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216"/>
      <c r="O771" s="74"/>
      <c r="P771" s="216"/>
      <c r="Q771" s="216"/>
      <c r="R771" s="216"/>
      <c r="S771" s="216"/>
      <c r="T771" s="216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</row>
    <row r="772" ht="14.25" customHeight="1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216"/>
      <c r="O772" s="74"/>
      <c r="P772" s="216"/>
      <c r="Q772" s="216"/>
      <c r="R772" s="216"/>
      <c r="S772" s="216"/>
      <c r="T772" s="216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</row>
    <row r="773" ht="14.25" customHeight="1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216"/>
      <c r="O773" s="74"/>
      <c r="P773" s="216"/>
      <c r="Q773" s="216"/>
      <c r="R773" s="216"/>
      <c r="S773" s="216"/>
      <c r="T773" s="216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</row>
    <row r="774" ht="14.25" customHeight="1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216"/>
      <c r="O774" s="74"/>
      <c r="P774" s="216"/>
      <c r="Q774" s="216"/>
      <c r="R774" s="216"/>
      <c r="S774" s="216"/>
      <c r="T774" s="216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</row>
    <row r="775" ht="14.25" customHeight="1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216"/>
      <c r="O775" s="74"/>
      <c r="P775" s="216"/>
      <c r="Q775" s="216"/>
      <c r="R775" s="216"/>
      <c r="S775" s="216"/>
      <c r="T775" s="216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</row>
    <row r="776" ht="14.25" customHeight="1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216"/>
      <c r="O776" s="74"/>
      <c r="P776" s="216"/>
      <c r="Q776" s="216"/>
      <c r="R776" s="216"/>
      <c r="S776" s="216"/>
      <c r="T776" s="216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</row>
    <row r="777" ht="14.25" customHeight="1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216"/>
      <c r="O777" s="74"/>
      <c r="P777" s="216"/>
      <c r="Q777" s="216"/>
      <c r="R777" s="216"/>
      <c r="S777" s="216"/>
      <c r="T777" s="216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</row>
    <row r="778" ht="14.25" customHeight="1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216"/>
      <c r="O778" s="74"/>
      <c r="P778" s="216"/>
      <c r="Q778" s="216"/>
      <c r="R778" s="216"/>
      <c r="S778" s="216"/>
      <c r="T778" s="216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</row>
    <row r="779" ht="14.25" customHeight="1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216"/>
      <c r="O779" s="74"/>
      <c r="P779" s="216"/>
      <c r="Q779" s="216"/>
      <c r="R779" s="216"/>
      <c r="S779" s="216"/>
      <c r="T779" s="216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</row>
    <row r="780" ht="14.25" customHeight="1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216"/>
      <c r="O780" s="74"/>
      <c r="P780" s="216"/>
      <c r="Q780" s="216"/>
      <c r="R780" s="216"/>
      <c r="S780" s="216"/>
      <c r="T780" s="216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</row>
    <row r="781" ht="14.25" customHeight="1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216"/>
      <c r="O781" s="74"/>
      <c r="P781" s="216"/>
      <c r="Q781" s="216"/>
      <c r="R781" s="216"/>
      <c r="S781" s="216"/>
      <c r="T781" s="216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</row>
    <row r="782" ht="14.25" customHeight="1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216"/>
      <c r="O782" s="74"/>
      <c r="P782" s="216"/>
      <c r="Q782" s="216"/>
      <c r="R782" s="216"/>
      <c r="S782" s="216"/>
      <c r="T782" s="216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</row>
    <row r="783" ht="14.25" customHeight="1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216"/>
      <c r="O783" s="74"/>
      <c r="P783" s="216"/>
      <c r="Q783" s="216"/>
      <c r="R783" s="216"/>
      <c r="S783" s="216"/>
      <c r="T783" s="216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</row>
    <row r="784" ht="14.25" customHeight="1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216"/>
      <c r="O784" s="74"/>
      <c r="P784" s="216"/>
      <c r="Q784" s="216"/>
      <c r="R784" s="216"/>
      <c r="S784" s="216"/>
      <c r="T784" s="216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</row>
    <row r="785" ht="14.25" customHeight="1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216"/>
      <c r="O785" s="74"/>
      <c r="P785" s="216"/>
      <c r="Q785" s="216"/>
      <c r="R785" s="216"/>
      <c r="S785" s="216"/>
      <c r="T785" s="216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</row>
    <row r="786" ht="14.25" customHeight="1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216"/>
      <c r="O786" s="74"/>
      <c r="P786" s="216"/>
      <c r="Q786" s="216"/>
      <c r="R786" s="216"/>
      <c r="S786" s="216"/>
      <c r="T786" s="216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</row>
    <row r="787" ht="14.25" customHeight="1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216"/>
      <c r="O787" s="74"/>
      <c r="P787" s="216"/>
      <c r="Q787" s="216"/>
      <c r="R787" s="216"/>
      <c r="S787" s="216"/>
      <c r="T787" s="216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</row>
    <row r="788" ht="14.25" customHeight="1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216"/>
      <c r="O788" s="74"/>
      <c r="P788" s="216"/>
      <c r="Q788" s="216"/>
      <c r="R788" s="216"/>
      <c r="S788" s="216"/>
      <c r="T788" s="216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</row>
    <row r="789" ht="14.25" customHeight="1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216"/>
      <c r="O789" s="74"/>
      <c r="P789" s="216"/>
      <c r="Q789" s="216"/>
      <c r="R789" s="216"/>
      <c r="S789" s="216"/>
      <c r="T789" s="216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</row>
    <row r="790" ht="14.25" customHeight="1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216"/>
      <c r="O790" s="74"/>
      <c r="P790" s="216"/>
      <c r="Q790" s="216"/>
      <c r="R790" s="216"/>
      <c r="S790" s="216"/>
      <c r="T790" s="216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</row>
    <row r="791" ht="14.25" customHeight="1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216"/>
      <c r="O791" s="74"/>
      <c r="P791" s="216"/>
      <c r="Q791" s="216"/>
      <c r="R791" s="216"/>
      <c r="S791" s="216"/>
      <c r="T791" s="216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</row>
    <row r="792" ht="14.25" customHeight="1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216"/>
      <c r="O792" s="74"/>
      <c r="P792" s="216"/>
      <c r="Q792" s="216"/>
      <c r="R792" s="216"/>
      <c r="S792" s="216"/>
      <c r="T792" s="216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</row>
    <row r="793" ht="14.25" customHeight="1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216"/>
      <c r="O793" s="74"/>
      <c r="P793" s="216"/>
      <c r="Q793" s="216"/>
      <c r="R793" s="216"/>
      <c r="S793" s="216"/>
      <c r="T793" s="216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</row>
    <row r="794" ht="14.25" customHeight="1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216"/>
      <c r="O794" s="74"/>
      <c r="P794" s="216"/>
      <c r="Q794" s="216"/>
      <c r="R794" s="216"/>
      <c r="S794" s="216"/>
      <c r="T794" s="216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</row>
    <row r="795" ht="14.25" customHeight="1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216"/>
      <c r="O795" s="74"/>
      <c r="P795" s="216"/>
      <c r="Q795" s="216"/>
      <c r="R795" s="216"/>
      <c r="S795" s="216"/>
      <c r="T795" s="216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</row>
    <row r="796" ht="14.25" customHeight="1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216"/>
      <c r="O796" s="74"/>
      <c r="P796" s="216"/>
      <c r="Q796" s="216"/>
      <c r="R796" s="216"/>
      <c r="S796" s="216"/>
      <c r="T796" s="216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</row>
    <row r="797" ht="14.25" customHeight="1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216"/>
      <c r="O797" s="74"/>
      <c r="P797" s="216"/>
      <c r="Q797" s="216"/>
      <c r="R797" s="216"/>
      <c r="S797" s="216"/>
      <c r="T797" s="216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</row>
    <row r="798" ht="14.25" customHeight="1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216"/>
      <c r="O798" s="74"/>
      <c r="P798" s="216"/>
      <c r="Q798" s="216"/>
      <c r="R798" s="216"/>
      <c r="S798" s="216"/>
      <c r="T798" s="216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</row>
    <row r="799" ht="14.25" customHeight="1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216"/>
      <c r="O799" s="74"/>
      <c r="P799" s="216"/>
      <c r="Q799" s="216"/>
      <c r="R799" s="216"/>
      <c r="S799" s="216"/>
      <c r="T799" s="216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</row>
    <row r="800" ht="14.25" customHeight="1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216"/>
      <c r="O800" s="74"/>
      <c r="P800" s="216"/>
      <c r="Q800" s="216"/>
      <c r="R800" s="216"/>
      <c r="S800" s="216"/>
      <c r="T800" s="216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</row>
    <row r="801" ht="14.25" customHeight="1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216"/>
      <c r="O801" s="74"/>
      <c r="P801" s="216"/>
      <c r="Q801" s="216"/>
      <c r="R801" s="216"/>
      <c r="S801" s="216"/>
      <c r="T801" s="216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</row>
    <row r="802" ht="14.25" customHeight="1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216"/>
      <c r="O802" s="74"/>
      <c r="P802" s="216"/>
      <c r="Q802" s="216"/>
      <c r="R802" s="216"/>
      <c r="S802" s="216"/>
      <c r="T802" s="216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</row>
    <row r="803" ht="14.25" customHeight="1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216"/>
      <c r="O803" s="74"/>
      <c r="P803" s="216"/>
      <c r="Q803" s="216"/>
      <c r="R803" s="216"/>
      <c r="S803" s="216"/>
      <c r="T803" s="216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</row>
    <row r="804" ht="14.25" customHeight="1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216"/>
      <c r="O804" s="74"/>
      <c r="P804" s="216"/>
      <c r="Q804" s="216"/>
      <c r="R804" s="216"/>
      <c r="S804" s="216"/>
      <c r="T804" s="216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</row>
    <row r="805" ht="14.25" customHeight="1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216"/>
      <c r="O805" s="74"/>
      <c r="P805" s="216"/>
      <c r="Q805" s="216"/>
      <c r="R805" s="216"/>
      <c r="S805" s="216"/>
      <c r="T805" s="216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</row>
    <row r="806" ht="14.25" customHeight="1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216"/>
      <c r="O806" s="74"/>
      <c r="P806" s="216"/>
      <c r="Q806" s="216"/>
      <c r="R806" s="216"/>
      <c r="S806" s="216"/>
      <c r="T806" s="216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</row>
    <row r="807" ht="14.25" customHeight="1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216"/>
      <c r="O807" s="74"/>
      <c r="P807" s="216"/>
      <c r="Q807" s="216"/>
      <c r="R807" s="216"/>
      <c r="S807" s="216"/>
      <c r="T807" s="216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</row>
    <row r="808" ht="14.25" customHeight="1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216"/>
      <c r="O808" s="74"/>
      <c r="P808" s="216"/>
      <c r="Q808" s="216"/>
      <c r="R808" s="216"/>
      <c r="S808" s="216"/>
      <c r="T808" s="216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</row>
    <row r="809" ht="14.25" customHeight="1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216"/>
      <c r="O809" s="74"/>
      <c r="P809" s="216"/>
      <c r="Q809" s="216"/>
      <c r="R809" s="216"/>
      <c r="S809" s="216"/>
      <c r="T809" s="216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</row>
    <row r="810" ht="14.25" customHeight="1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216"/>
      <c r="O810" s="74"/>
      <c r="P810" s="216"/>
      <c r="Q810" s="216"/>
      <c r="R810" s="216"/>
      <c r="S810" s="216"/>
      <c r="T810" s="216"/>
      <c r="U810" s="74"/>
      <c r="V810" s="74"/>
      <c r="W810" s="74"/>
      <c r="X810" s="74"/>
      <c r="Y810" s="74"/>
      <c r="Z810" s="74"/>
      <c r="AA810" s="74"/>
      <c r="AB810" s="74"/>
      <c r="AC810" s="74"/>
      <c r="AD810" s="74"/>
    </row>
    <row r="811" ht="14.25" customHeight="1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216"/>
      <c r="O811" s="74"/>
      <c r="P811" s="216"/>
      <c r="Q811" s="216"/>
      <c r="R811" s="216"/>
      <c r="S811" s="216"/>
      <c r="T811" s="216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</row>
    <row r="812" ht="14.25" customHeight="1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216"/>
      <c r="O812" s="74"/>
      <c r="P812" s="216"/>
      <c r="Q812" s="216"/>
      <c r="R812" s="216"/>
      <c r="S812" s="216"/>
      <c r="T812" s="216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</row>
    <row r="813" ht="14.25" customHeight="1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216"/>
      <c r="O813" s="74"/>
      <c r="P813" s="216"/>
      <c r="Q813" s="216"/>
      <c r="R813" s="216"/>
      <c r="S813" s="216"/>
      <c r="T813" s="216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</row>
    <row r="814" ht="14.25" customHeight="1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216"/>
      <c r="O814" s="74"/>
      <c r="P814" s="216"/>
      <c r="Q814" s="216"/>
      <c r="R814" s="216"/>
      <c r="S814" s="216"/>
      <c r="T814" s="216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</row>
    <row r="815" ht="14.25" customHeight="1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216"/>
      <c r="O815" s="74"/>
      <c r="P815" s="216"/>
      <c r="Q815" s="216"/>
      <c r="R815" s="216"/>
      <c r="S815" s="216"/>
      <c r="T815" s="216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</row>
    <row r="816" ht="14.25" customHeight="1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216"/>
      <c r="O816" s="74"/>
      <c r="P816" s="216"/>
      <c r="Q816" s="216"/>
      <c r="R816" s="216"/>
      <c r="S816" s="216"/>
      <c r="T816" s="216"/>
      <c r="U816" s="74"/>
      <c r="V816" s="74"/>
      <c r="W816" s="74"/>
      <c r="X816" s="74"/>
      <c r="Y816" s="74"/>
      <c r="Z816" s="74"/>
      <c r="AA816" s="74"/>
      <c r="AB816" s="74"/>
      <c r="AC816" s="74"/>
      <c r="AD816" s="74"/>
    </row>
    <row r="817" ht="14.25" customHeight="1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216"/>
      <c r="O817" s="74"/>
      <c r="P817" s="216"/>
      <c r="Q817" s="216"/>
      <c r="R817" s="216"/>
      <c r="S817" s="216"/>
      <c r="T817" s="216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</row>
    <row r="818" ht="14.25" customHeight="1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216"/>
      <c r="O818" s="74"/>
      <c r="P818" s="216"/>
      <c r="Q818" s="216"/>
      <c r="R818" s="216"/>
      <c r="S818" s="216"/>
      <c r="T818" s="216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</row>
    <row r="819" ht="14.25" customHeight="1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216"/>
      <c r="O819" s="74"/>
      <c r="P819" s="216"/>
      <c r="Q819" s="216"/>
      <c r="R819" s="216"/>
      <c r="S819" s="216"/>
      <c r="T819" s="216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</row>
    <row r="820" ht="14.25" customHeight="1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216"/>
      <c r="O820" s="74"/>
      <c r="P820" s="216"/>
      <c r="Q820" s="216"/>
      <c r="R820" s="216"/>
      <c r="S820" s="216"/>
      <c r="T820" s="216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</row>
    <row r="821" ht="14.25" customHeight="1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216"/>
      <c r="O821" s="74"/>
      <c r="P821" s="216"/>
      <c r="Q821" s="216"/>
      <c r="R821" s="216"/>
      <c r="S821" s="216"/>
      <c r="T821" s="216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</row>
    <row r="822" ht="14.25" customHeight="1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216"/>
      <c r="O822" s="74"/>
      <c r="P822" s="216"/>
      <c r="Q822" s="216"/>
      <c r="R822" s="216"/>
      <c r="S822" s="216"/>
      <c r="T822" s="216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</row>
    <row r="823" ht="14.25" customHeight="1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216"/>
      <c r="O823" s="74"/>
      <c r="P823" s="216"/>
      <c r="Q823" s="216"/>
      <c r="R823" s="216"/>
      <c r="S823" s="216"/>
      <c r="T823" s="216"/>
      <c r="U823" s="74"/>
      <c r="V823" s="74"/>
      <c r="W823" s="74"/>
      <c r="X823" s="74"/>
      <c r="Y823" s="74"/>
      <c r="Z823" s="74"/>
      <c r="AA823" s="74"/>
      <c r="AB823" s="74"/>
      <c r="AC823" s="74"/>
      <c r="AD823" s="74"/>
    </row>
    <row r="824" ht="14.25" customHeight="1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216"/>
      <c r="O824" s="74"/>
      <c r="P824" s="216"/>
      <c r="Q824" s="216"/>
      <c r="R824" s="216"/>
      <c r="S824" s="216"/>
      <c r="T824" s="216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</row>
    <row r="825" ht="14.25" customHeight="1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216"/>
      <c r="O825" s="74"/>
      <c r="P825" s="216"/>
      <c r="Q825" s="216"/>
      <c r="R825" s="216"/>
      <c r="S825" s="216"/>
      <c r="T825" s="216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</row>
    <row r="826" ht="14.25" customHeight="1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216"/>
      <c r="O826" s="74"/>
      <c r="P826" s="216"/>
      <c r="Q826" s="216"/>
      <c r="R826" s="216"/>
      <c r="S826" s="216"/>
      <c r="T826" s="216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</row>
    <row r="827" ht="14.25" customHeight="1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216"/>
      <c r="O827" s="74"/>
      <c r="P827" s="216"/>
      <c r="Q827" s="216"/>
      <c r="R827" s="216"/>
      <c r="S827" s="216"/>
      <c r="T827" s="216"/>
      <c r="U827" s="74"/>
      <c r="V827" s="74"/>
      <c r="W827" s="74"/>
      <c r="X827" s="74"/>
      <c r="Y827" s="74"/>
      <c r="Z827" s="74"/>
      <c r="AA827" s="74"/>
      <c r="AB827" s="74"/>
      <c r="AC827" s="74"/>
      <c r="AD827" s="74"/>
    </row>
    <row r="828" ht="14.25" customHeight="1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216"/>
      <c r="O828" s="74"/>
      <c r="P828" s="216"/>
      <c r="Q828" s="216"/>
      <c r="R828" s="216"/>
      <c r="S828" s="216"/>
      <c r="T828" s="216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</row>
    <row r="829" ht="14.25" customHeight="1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216"/>
      <c r="O829" s="74"/>
      <c r="P829" s="216"/>
      <c r="Q829" s="216"/>
      <c r="R829" s="216"/>
      <c r="S829" s="216"/>
      <c r="T829" s="216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</row>
    <row r="830" ht="14.25" customHeight="1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216"/>
      <c r="O830" s="74"/>
      <c r="P830" s="216"/>
      <c r="Q830" s="216"/>
      <c r="R830" s="216"/>
      <c r="S830" s="216"/>
      <c r="T830" s="216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</row>
    <row r="831" ht="14.25" customHeight="1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216"/>
      <c r="O831" s="74"/>
      <c r="P831" s="216"/>
      <c r="Q831" s="216"/>
      <c r="R831" s="216"/>
      <c r="S831" s="216"/>
      <c r="T831" s="216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</row>
    <row r="832" ht="14.25" customHeight="1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216"/>
      <c r="O832" s="74"/>
      <c r="P832" s="216"/>
      <c r="Q832" s="216"/>
      <c r="R832" s="216"/>
      <c r="S832" s="216"/>
      <c r="T832" s="216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</row>
    <row r="833" ht="14.25" customHeight="1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216"/>
      <c r="O833" s="74"/>
      <c r="P833" s="216"/>
      <c r="Q833" s="216"/>
      <c r="R833" s="216"/>
      <c r="S833" s="216"/>
      <c r="T833" s="216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</row>
    <row r="834" ht="14.25" customHeight="1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216"/>
      <c r="O834" s="74"/>
      <c r="P834" s="216"/>
      <c r="Q834" s="216"/>
      <c r="R834" s="216"/>
      <c r="S834" s="216"/>
      <c r="T834" s="216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</row>
    <row r="835" ht="14.25" customHeight="1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216"/>
      <c r="O835" s="74"/>
      <c r="P835" s="216"/>
      <c r="Q835" s="216"/>
      <c r="R835" s="216"/>
      <c r="S835" s="216"/>
      <c r="T835" s="216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</row>
    <row r="836" ht="14.25" customHeight="1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216"/>
      <c r="O836" s="74"/>
      <c r="P836" s="216"/>
      <c r="Q836" s="216"/>
      <c r="R836" s="216"/>
      <c r="S836" s="216"/>
      <c r="T836" s="216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</row>
    <row r="837" ht="14.25" customHeight="1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216"/>
      <c r="O837" s="74"/>
      <c r="P837" s="216"/>
      <c r="Q837" s="216"/>
      <c r="R837" s="216"/>
      <c r="S837" s="216"/>
      <c r="T837" s="216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</row>
    <row r="838" ht="14.25" customHeight="1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216"/>
      <c r="O838" s="74"/>
      <c r="P838" s="216"/>
      <c r="Q838" s="216"/>
      <c r="R838" s="216"/>
      <c r="S838" s="216"/>
      <c r="T838" s="216"/>
      <c r="U838" s="74"/>
      <c r="V838" s="74"/>
      <c r="W838" s="74"/>
      <c r="X838" s="74"/>
      <c r="Y838" s="74"/>
      <c r="Z838" s="74"/>
      <c r="AA838" s="74"/>
      <c r="AB838" s="74"/>
      <c r="AC838" s="74"/>
      <c r="AD838" s="74"/>
    </row>
    <row r="839" ht="14.25" customHeight="1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216"/>
      <c r="O839" s="74"/>
      <c r="P839" s="216"/>
      <c r="Q839" s="216"/>
      <c r="R839" s="216"/>
      <c r="S839" s="216"/>
      <c r="T839" s="216"/>
      <c r="U839" s="74"/>
      <c r="V839" s="74"/>
      <c r="W839" s="74"/>
      <c r="X839" s="74"/>
      <c r="Y839" s="74"/>
      <c r="Z839" s="74"/>
      <c r="AA839" s="74"/>
      <c r="AB839" s="74"/>
      <c r="AC839" s="74"/>
      <c r="AD839" s="74"/>
    </row>
    <row r="840" ht="14.25" customHeight="1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216"/>
      <c r="O840" s="74"/>
      <c r="P840" s="216"/>
      <c r="Q840" s="216"/>
      <c r="R840" s="216"/>
      <c r="S840" s="216"/>
      <c r="T840" s="216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</row>
    <row r="841" ht="14.25" customHeight="1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216"/>
      <c r="O841" s="74"/>
      <c r="P841" s="216"/>
      <c r="Q841" s="216"/>
      <c r="R841" s="216"/>
      <c r="S841" s="216"/>
      <c r="T841" s="216"/>
      <c r="U841" s="74"/>
      <c r="V841" s="74"/>
      <c r="W841" s="74"/>
      <c r="X841" s="74"/>
      <c r="Y841" s="74"/>
      <c r="Z841" s="74"/>
      <c r="AA841" s="74"/>
      <c r="AB841" s="74"/>
      <c r="AC841" s="74"/>
      <c r="AD841" s="74"/>
    </row>
    <row r="842" ht="14.25" customHeight="1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216"/>
      <c r="O842" s="74"/>
      <c r="P842" s="216"/>
      <c r="Q842" s="216"/>
      <c r="R842" s="216"/>
      <c r="S842" s="216"/>
      <c r="T842" s="216"/>
      <c r="U842" s="74"/>
      <c r="V842" s="74"/>
      <c r="W842" s="74"/>
      <c r="X842" s="74"/>
      <c r="Y842" s="74"/>
      <c r="Z842" s="74"/>
      <c r="AA842" s="74"/>
      <c r="AB842" s="74"/>
      <c r="AC842" s="74"/>
      <c r="AD842" s="74"/>
    </row>
    <row r="843" ht="14.25" customHeight="1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216"/>
      <c r="O843" s="74"/>
      <c r="P843" s="216"/>
      <c r="Q843" s="216"/>
      <c r="R843" s="216"/>
      <c r="S843" s="216"/>
      <c r="T843" s="216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</row>
    <row r="844" ht="14.25" customHeight="1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216"/>
      <c r="O844" s="74"/>
      <c r="P844" s="216"/>
      <c r="Q844" s="216"/>
      <c r="R844" s="216"/>
      <c r="S844" s="216"/>
      <c r="T844" s="216"/>
      <c r="U844" s="74"/>
      <c r="V844" s="74"/>
      <c r="W844" s="74"/>
      <c r="X844" s="74"/>
      <c r="Y844" s="74"/>
      <c r="Z844" s="74"/>
      <c r="AA844" s="74"/>
      <c r="AB844" s="74"/>
      <c r="AC844" s="74"/>
      <c r="AD844" s="74"/>
    </row>
    <row r="845" ht="14.25" customHeight="1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216"/>
      <c r="O845" s="74"/>
      <c r="P845" s="216"/>
      <c r="Q845" s="216"/>
      <c r="R845" s="216"/>
      <c r="S845" s="216"/>
      <c r="T845" s="216"/>
      <c r="U845" s="74"/>
      <c r="V845" s="74"/>
      <c r="W845" s="74"/>
      <c r="X845" s="74"/>
      <c r="Y845" s="74"/>
      <c r="Z845" s="74"/>
      <c r="AA845" s="74"/>
      <c r="AB845" s="74"/>
      <c r="AC845" s="74"/>
      <c r="AD845" s="74"/>
    </row>
    <row r="846" ht="14.25" customHeight="1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216"/>
      <c r="O846" s="74"/>
      <c r="P846" s="216"/>
      <c r="Q846" s="216"/>
      <c r="R846" s="216"/>
      <c r="S846" s="216"/>
      <c r="T846" s="216"/>
      <c r="U846" s="74"/>
      <c r="V846" s="74"/>
      <c r="W846" s="74"/>
      <c r="X846" s="74"/>
      <c r="Y846" s="74"/>
      <c r="Z846" s="74"/>
      <c r="AA846" s="74"/>
      <c r="AB846" s="74"/>
      <c r="AC846" s="74"/>
      <c r="AD846" s="74"/>
    </row>
    <row r="847" ht="14.25" customHeight="1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216"/>
      <c r="O847" s="74"/>
      <c r="P847" s="216"/>
      <c r="Q847" s="216"/>
      <c r="R847" s="216"/>
      <c r="S847" s="216"/>
      <c r="T847" s="216"/>
      <c r="U847" s="74"/>
      <c r="V847" s="74"/>
      <c r="W847" s="74"/>
      <c r="X847" s="74"/>
      <c r="Y847" s="74"/>
      <c r="Z847" s="74"/>
      <c r="AA847" s="74"/>
      <c r="AB847" s="74"/>
      <c r="AC847" s="74"/>
      <c r="AD847" s="74"/>
    </row>
    <row r="848" ht="14.25" customHeight="1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216"/>
      <c r="O848" s="74"/>
      <c r="P848" s="216"/>
      <c r="Q848" s="216"/>
      <c r="R848" s="216"/>
      <c r="S848" s="216"/>
      <c r="T848" s="216"/>
      <c r="U848" s="74"/>
      <c r="V848" s="74"/>
      <c r="W848" s="74"/>
      <c r="X848" s="74"/>
      <c r="Y848" s="74"/>
      <c r="Z848" s="74"/>
      <c r="AA848" s="74"/>
      <c r="AB848" s="74"/>
      <c r="AC848" s="74"/>
      <c r="AD848" s="74"/>
    </row>
    <row r="849" ht="14.25" customHeight="1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216"/>
      <c r="O849" s="74"/>
      <c r="P849" s="216"/>
      <c r="Q849" s="216"/>
      <c r="R849" s="216"/>
      <c r="S849" s="216"/>
      <c r="T849" s="216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</row>
    <row r="850" ht="14.25" customHeight="1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216"/>
      <c r="O850" s="74"/>
      <c r="P850" s="216"/>
      <c r="Q850" s="216"/>
      <c r="R850" s="216"/>
      <c r="S850" s="216"/>
      <c r="T850" s="216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</row>
    <row r="851" ht="14.25" customHeight="1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216"/>
      <c r="O851" s="74"/>
      <c r="P851" s="216"/>
      <c r="Q851" s="216"/>
      <c r="R851" s="216"/>
      <c r="S851" s="216"/>
      <c r="T851" s="216"/>
      <c r="U851" s="74"/>
      <c r="V851" s="74"/>
      <c r="W851" s="74"/>
      <c r="X851" s="74"/>
      <c r="Y851" s="74"/>
      <c r="Z851" s="74"/>
      <c r="AA851" s="74"/>
      <c r="AB851" s="74"/>
      <c r="AC851" s="74"/>
      <c r="AD851" s="74"/>
    </row>
    <row r="852" ht="14.25" customHeight="1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216"/>
      <c r="O852" s="74"/>
      <c r="P852" s="216"/>
      <c r="Q852" s="216"/>
      <c r="R852" s="216"/>
      <c r="S852" s="216"/>
      <c r="T852" s="216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</row>
    <row r="853" ht="14.25" customHeight="1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216"/>
      <c r="O853" s="74"/>
      <c r="P853" s="216"/>
      <c r="Q853" s="216"/>
      <c r="R853" s="216"/>
      <c r="S853" s="216"/>
      <c r="T853" s="216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</row>
    <row r="854" ht="14.25" customHeight="1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216"/>
      <c r="O854" s="74"/>
      <c r="P854" s="216"/>
      <c r="Q854" s="216"/>
      <c r="R854" s="216"/>
      <c r="S854" s="216"/>
      <c r="T854" s="216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</row>
    <row r="855" ht="14.25" customHeight="1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216"/>
      <c r="O855" s="74"/>
      <c r="P855" s="216"/>
      <c r="Q855" s="216"/>
      <c r="R855" s="216"/>
      <c r="S855" s="216"/>
      <c r="T855" s="216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</row>
    <row r="856" ht="14.25" customHeight="1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216"/>
      <c r="O856" s="74"/>
      <c r="P856" s="216"/>
      <c r="Q856" s="216"/>
      <c r="R856" s="216"/>
      <c r="S856" s="216"/>
      <c r="T856" s="216"/>
      <c r="U856" s="74"/>
      <c r="V856" s="74"/>
      <c r="W856" s="74"/>
      <c r="X856" s="74"/>
      <c r="Y856" s="74"/>
      <c r="Z856" s="74"/>
      <c r="AA856" s="74"/>
      <c r="AB856" s="74"/>
      <c r="AC856" s="74"/>
      <c r="AD856" s="74"/>
    </row>
    <row r="857" ht="14.25" customHeight="1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216"/>
      <c r="O857" s="74"/>
      <c r="P857" s="216"/>
      <c r="Q857" s="216"/>
      <c r="R857" s="216"/>
      <c r="S857" s="216"/>
      <c r="T857" s="216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</row>
    <row r="858" ht="14.25" customHeight="1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216"/>
      <c r="O858" s="74"/>
      <c r="P858" s="216"/>
      <c r="Q858" s="216"/>
      <c r="R858" s="216"/>
      <c r="S858" s="216"/>
      <c r="T858" s="216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</row>
    <row r="859" ht="14.25" customHeight="1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216"/>
      <c r="O859" s="74"/>
      <c r="P859" s="216"/>
      <c r="Q859" s="216"/>
      <c r="R859" s="216"/>
      <c r="S859" s="216"/>
      <c r="T859" s="216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</row>
    <row r="860" ht="14.25" customHeight="1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216"/>
      <c r="O860" s="74"/>
      <c r="P860" s="216"/>
      <c r="Q860" s="216"/>
      <c r="R860" s="216"/>
      <c r="S860" s="216"/>
      <c r="T860" s="216"/>
      <c r="U860" s="74"/>
      <c r="V860" s="74"/>
      <c r="W860" s="74"/>
      <c r="X860" s="74"/>
      <c r="Y860" s="74"/>
      <c r="Z860" s="74"/>
      <c r="AA860" s="74"/>
      <c r="AB860" s="74"/>
      <c r="AC860" s="74"/>
      <c r="AD860" s="74"/>
    </row>
    <row r="861" ht="14.25" customHeight="1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216"/>
      <c r="O861" s="74"/>
      <c r="P861" s="216"/>
      <c r="Q861" s="216"/>
      <c r="R861" s="216"/>
      <c r="S861" s="216"/>
      <c r="T861" s="216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</row>
    <row r="862" ht="14.25" customHeight="1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216"/>
      <c r="O862" s="74"/>
      <c r="P862" s="216"/>
      <c r="Q862" s="216"/>
      <c r="R862" s="216"/>
      <c r="S862" s="216"/>
      <c r="T862" s="216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</row>
    <row r="863" ht="14.25" customHeight="1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216"/>
      <c r="O863" s="74"/>
      <c r="P863" s="216"/>
      <c r="Q863" s="216"/>
      <c r="R863" s="216"/>
      <c r="S863" s="216"/>
      <c r="T863" s="216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</row>
    <row r="864" ht="14.25" customHeight="1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216"/>
      <c r="O864" s="74"/>
      <c r="P864" s="216"/>
      <c r="Q864" s="216"/>
      <c r="R864" s="216"/>
      <c r="S864" s="216"/>
      <c r="T864" s="216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</row>
    <row r="865" ht="14.25" customHeight="1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216"/>
      <c r="O865" s="74"/>
      <c r="P865" s="216"/>
      <c r="Q865" s="216"/>
      <c r="R865" s="216"/>
      <c r="S865" s="216"/>
      <c r="T865" s="216"/>
      <c r="U865" s="74"/>
      <c r="V865" s="74"/>
      <c r="W865" s="74"/>
      <c r="X865" s="74"/>
      <c r="Y865" s="74"/>
      <c r="Z865" s="74"/>
      <c r="AA865" s="74"/>
      <c r="AB865" s="74"/>
      <c r="AC865" s="74"/>
      <c r="AD865" s="74"/>
    </row>
    <row r="866" ht="14.25" customHeight="1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216"/>
      <c r="O866" s="74"/>
      <c r="P866" s="216"/>
      <c r="Q866" s="216"/>
      <c r="R866" s="216"/>
      <c r="S866" s="216"/>
      <c r="T866" s="216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</row>
    <row r="867" ht="14.25" customHeight="1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216"/>
      <c r="O867" s="74"/>
      <c r="P867" s="216"/>
      <c r="Q867" s="216"/>
      <c r="R867" s="216"/>
      <c r="S867" s="216"/>
      <c r="T867" s="216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</row>
    <row r="868" ht="14.25" customHeight="1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216"/>
      <c r="O868" s="74"/>
      <c r="P868" s="216"/>
      <c r="Q868" s="216"/>
      <c r="R868" s="216"/>
      <c r="S868" s="216"/>
      <c r="T868" s="216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</row>
    <row r="869" ht="14.25" customHeight="1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216"/>
      <c r="O869" s="74"/>
      <c r="P869" s="216"/>
      <c r="Q869" s="216"/>
      <c r="R869" s="216"/>
      <c r="S869" s="216"/>
      <c r="T869" s="216"/>
      <c r="U869" s="74"/>
      <c r="V869" s="74"/>
      <c r="W869" s="74"/>
      <c r="X869" s="74"/>
      <c r="Y869" s="74"/>
      <c r="Z869" s="74"/>
      <c r="AA869" s="74"/>
      <c r="AB869" s="74"/>
      <c r="AC869" s="74"/>
      <c r="AD869" s="74"/>
    </row>
    <row r="870" ht="14.25" customHeight="1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216"/>
      <c r="O870" s="74"/>
      <c r="P870" s="216"/>
      <c r="Q870" s="216"/>
      <c r="R870" s="216"/>
      <c r="S870" s="216"/>
      <c r="T870" s="216"/>
      <c r="U870" s="74"/>
      <c r="V870" s="74"/>
      <c r="W870" s="74"/>
      <c r="X870" s="74"/>
      <c r="Y870" s="74"/>
      <c r="Z870" s="74"/>
      <c r="AA870" s="74"/>
      <c r="AB870" s="74"/>
      <c r="AC870" s="74"/>
      <c r="AD870" s="74"/>
    </row>
    <row r="871" ht="14.25" customHeight="1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216"/>
      <c r="O871" s="74"/>
      <c r="P871" s="216"/>
      <c r="Q871" s="216"/>
      <c r="R871" s="216"/>
      <c r="S871" s="216"/>
      <c r="T871" s="216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</row>
    <row r="872" ht="14.25" customHeight="1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216"/>
      <c r="O872" s="74"/>
      <c r="P872" s="216"/>
      <c r="Q872" s="216"/>
      <c r="R872" s="216"/>
      <c r="S872" s="216"/>
      <c r="T872" s="216"/>
      <c r="U872" s="74"/>
      <c r="V872" s="74"/>
      <c r="W872" s="74"/>
      <c r="X872" s="74"/>
      <c r="Y872" s="74"/>
      <c r="Z872" s="74"/>
      <c r="AA872" s="74"/>
      <c r="AB872" s="74"/>
      <c r="AC872" s="74"/>
      <c r="AD872" s="74"/>
    </row>
    <row r="873" ht="14.25" customHeight="1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216"/>
      <c r="O873" s="74"/>
      <c r="P873" s="216"/>
      <c r="Q873" s="216"/>
      <c r="R873" s="216"/>
      <c r="S873" s="216"/>
      <c r="T873" s="216"/>
      <c r="U873" s="74"/>
      <c r="V873" s="74"/>
      <c r="W873" s="74"/>
      <c r="X873" s="74"/>
      <c r="Y873" s="74"/>
      <c r="Z873" s="74"/>
      <c r="AA873" s="74"/>
      <c r="AB873" s="74"/>
      <c r="AC873" s="74"/>
      <c r="AD873" s="74"/>
    </row>
    <row r="874" ht="14.25" customHeight="1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216"/>
      <c r="O874" s="74"/>
      <c r="P874" s="216"/>
      <c r="Q874" s="216"/>
      <c r="R874" s="216"/>
      <c r="S874" s="216"/>
      <c r="T874" s="216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</row>
    <row r="875" ht="14.25" customHeight="1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216"/>
      <c r="O875" s="74"/>
      <c r="P875" s="216"/>
      <c r="Q875" s="216"/>
      <c r="R875" s="216"/>
      <c r="S875" s="216"/>
      <c r="T875" s="216"/>
      <c r="U875" s="74"/>
      <c r="V875" s="74"/>
      <c r="W875" s="74"/>
      <c r="X875" s="74"/>
      <c r="Y875" s="74"/>
      <c r="Z875" s="74"/>
      <c r="AA875" s="74"/>
      <c r="AB875" s="74"/>
      <c r="AC875" s="74"/>
      <c r="AD875" s="74"/>
    </row>
    <row r="876" ht="14.25" customHeight="1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216"/>
      <c r="O876" s="74"/>
      <c r="P876" s="216"/>
      <c r="Q876" s="216"/>
      <c r="R876" s="216"/>
      <c r="S876" s="216"/>
      <c r="T876" s="216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</row>
    <row r="877" ht="14.25" customHeight="1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216"/>
      <c r="O877" s="74"/>
      <c r="P877" s="216"/>
      <c r="Q877" s="216"/>
      <c r="R877" s="216"/>
      <c r="S877" s="216"/>
      <c r="T877" s="216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</row>
    <row r="878" ht="14.25" customHeight="1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216"/>
      <c r="O878" s="74"/>
      <c r="P878" s="216"/>
      <c r="Q878" s="216"/>
      <c r="R878" s="216"/>
      <c r="S878" s="216"/>
      <c r="T878" s="216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</row>
    <row r="879" ht="14.25" customHeight="1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216"/>
      <c r="O879" s="74"/>
      <c r="P879" s="216"/>
      <c r="Q879" s="216"/>
      <c r="R879" s="216"/>
      <c r="S879" s="216"/>
      <c r="T879" s="216"/>
      <c r="U879" s="74"/>
      <c r="V879" s="74"/>
      <c r="W879" s="74"/>
      <c r="X879" s="74"/>
      <c r="Y879" s="74"/>
      <c r="Z879" s="74"/>
      <c r="AA879" s="74"/>
      <c r="AB879" s="74"/>
      <c r="AC879" s="74"/>
      <c r="AD879" s="74"/>
    </row>
    <row r="880" ht="14.25" customHeight="1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216"/>
      <c r="O880" s="74"/>
      <c r="P880" s="216"/>
      <c r="Q880" s="216"/>
      <c r="R880" s="216"/>
      <c r="S880" s="216"/>
      <c r="T880" s="216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</row>
    <row r="881" ht="14.25" customHeight="1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216"/>
      <c r="O881" s="74"/>
      <c r="P881" s="216"/>
      <c r="Q881" s="216"/>
      <c r="R881" s="216"/>
      <c r="S881" s="216"/>
      <c r="T881" s="216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</row>
    <row r="882" ht="14.25" customHeight="1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216"/>
      <c r="O882" s="74"/>
      <c r="P882" s="216"/>
      <c r="Q882" s="216"/>
      <c r="R882" s="216"/>
      <c r="S882" s="216"/>
      <c r="T882" s="216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</row>
    <row r="883" ht="14.25" customHeight="1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216"/>
      <c r="O883" s="74"/>
      <c r="P883" s="216"/>
      <c r="Q883" s="216"/>
      <c r="R883" s="216"/>
      <c r="S883" s="216"/>
      <c r="T883" s="216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</row>
    <row r="884" ht="14.25" customHeight="1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216"/>
      <c r="O884" s="74"/>
      <c r="P884" s="216"/>
      <c r="Q884" s="216"/>
      <c r="R884" s="216"/>
      <c r="S884" s="216"/>
      <c r="T884" s="216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</row>
    <row r="885" ht="14.25" customHeight="1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216"/>
      <c r="O885" s="74"/>
      <c r="P885" s="216"/>
      <c r="Q885" s="216"/>
      <c r="R885" s="216"/>
      <c r="S885" s="216"/>
      <c r="T885" s="216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</row>
    <row r="886" ht="14.25" customHeight="1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216"/>
      <c r="O886" s="74"/>
      <c r="P886" s="216"/>
      <c r="Q886" s="216"/>
      <c r="R886" s="216"/>
      <c r="S886" s="216"/>
      <c r="T886" s="216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</row>
    <row r="887" ht="14.25" customHeight="1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216"/>
      <c r="O887" s="74"/>
      <c r="P887" s="216"/>
      <c r="Q887" s="216"/>
      <c r="R887" s="216"/>
      <c r="S887" s="216"/>
      <c r="T887" s="216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</row>
    <row r="888" ht="14.25" customHeight="1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216"/>
      <c r="O888" s="74"/>
      <c r="P888" s="216"/>
      <c r="Q888" s="216"/>
      <c r="R888" s="216"/>
      <c r="S888" s="216"/>
      <c r="T888" s="216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</row>
    <row r="889" ht="14.25" customHeight="1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216"/>
      <c r="O889" s="74"/>
      <c r="P889" s="216"/>
      <c r="Q889" s="216"/>
      <c r="R889" s="216"/>
      <c r="S889" s="216"/>
      <c r="T889" s="216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</row>
    <row r="890" ht="14.25" customHeight="1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216"/>
      <c r="O890" s="74"/>
      <c r="P890" s="216"/>
      <c r="Q890" s="216"/>
      <c r="R890" s="216"/>
      <c r="S890" s="216"/>
      <c r="T890" s="216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</row>
    <row r="891" ht="14.25" customHeight="1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216"/>
      <c r="O891" s="74"/>
      <c r="P891" s="216"/>
      <c r="Q891" s="216"/>
      <c r="R891" s="216"/>
      <c r="S891" s="216"/>
      <c r="T891" s="216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</row>
    <row r="892" ht="14.25" customHeight="1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216"/>
      <c r="O892" s="74"/>
      <c r="P892" s="216"/>
      <c r="Q892" s="216"/>
      <c r="R892" s="216"/>
      <c r="S892" s="216"/>
      <c r="T892" s="216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</row>
    <row r="893" ht="14.25" customHeight="1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216"/>
      <c r="O893" s="74"/>
      <c r="P893" s="216"/>
      <c r="Q893" s="216"/>
      <c r="R893" s="216"/>
      <c r="S893" s="216"/>
      <c r="T893" s="216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</row>
    <row r="894" ht="14.25" customHeight="1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216"/>
      <c r="O894" s="74"/>
      <c r="P894" s="216"/>
      <c r="Q894" s="216"/>
      <c r="R894" s="216"/>
      <c r="S894" s="216"/>
      <c r="T894" s="216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</row>
    <row r="895" ht="14.25" customHeight="1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216"/>
      <c r="O895" s="74"/>
      <c r="P895" s="216"/>
      <c r="Q895" s="216"/>
      <c r="R895" s="216"/>
      <c r="S895" s="216"/>
      <c r="T895" s="216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</row>
    <row r="896" ht="14.25" customHeight="1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216"/>
      <c r="O896" s="74"/>
      <c r="P896" s="216"/>
      <c r="Q896" s="216"/>
      <c r="R896" s="216"/>
      <c r="S896" s="216"/>
      <c r="T896" s="216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</row>
    <row r="897" ht="14.25" customHeight="1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216"/>
      <c r="O897" s="74"/>
      <c r="P897" s="216"/>
      <c r="Q897" s="216"/>
      <c r="R897" s="216"/>
      <c r="S897" s="216"/>
      <c r="T897" s="216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</row>
    <row r="898" ht="14.25" customHeight="1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216"/>
      <c r="O898" s="74"/>
      <c r="P898" s="216"/>
      <c r="Q898" s="216"/>
      <c r="R898" s="216"/>
      <c r="S898" s="216"/>
      <c r="T898" s="216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</row>
    <row r="899" ht="14.25" customHeight="1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216"/>
      <c r="O899" s="74"/>
      <c r="P899" s="216"/>
      <c r="Q899" s="216"/>
      <c r="R899" s="216"/>
      <c r="S899" s="216"/>
      <c r="T899" s="216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</row>
    <row r="900" ht="14.25" customHeight="1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216"/>
      <c r="O900" s="74"/>
      <c r="P900" s="216"/>
      <c r="Q900" s="216"/>
      <c r="R900" s="216"/>
      <c r="S900" s="216"/>
      <c r="T900" s="216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</row>
    <row r="901" ht="14.25" customHeight="1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216"/>
      <c r="O901" s="74"/>
      <c r="P901" s="216"/>
      <c r="Q901" s="216"/>
      <c r="R901" s="216"/>
      <c r="S901" s="216"/>
      <c r="T901" s="216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</row>
    <row r="902" ht="14.25" customHeight="1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216"/>
      <c r="O902" s="74"/>
      <c r="P902" s="216"/>
      <c r="Q902" s="216"/>
      <c r="R902" s="216"/>
      <c r="S902" s="216"/>
      <c r="T902" s="216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</row>
    <row r="903" ht="14.25" customHeight="1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216"/>
      <c r="O903" s="74"/>
      <c r="P903" s="216"/>
      <c r="Q903" s="216"/>
      <c r="R903" s="216"/>
      <c r="S903" s="216"/>
      <c r="T903" s="216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</row>
    <row r="904" ht="14.25" customHeight="1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216"/>
      <c r="O904" s="74"/>
      <c r="P904" s="216"/>
      <c r="Q904" s="216"/>
      <c r="R904" s="216"/>
      <c r="S904" s="216"/>
      <c r="T904" s="216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</row>
    <row r="905" ht="14.25" customHeight="1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216"/>
      <c r="O905" s="74"/>
      <c r="P905" s="216"/>
      <c r="Q905" s="216"/>
      <c r="R905" s="216"/>
      <c r="S905" s="216"/>
      <c r="T905" s="216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</row>
    <row r="906" ht="14.25" customHeight="1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216"/>
      <c r="O906" s="74"/>
      <c r="P906" s="216"/>
      <c r="Q906" s="216"/>
      <c r="R906" s="216"/>
      <c r="S906" s="216"/>
      <c r="T906" s="216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</row>
    <row r="907" ht="14.25" customHeight="1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216"/>
      <c r="O907" s="74"/>
      <c r="P907" s="216"/>
      <c r="Q907" s="216"/>
      <c r="R907" s="216"/>
      <c r="S907" s="216"/>
      <c r="T907" s="216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</row>
    <row r="908" ht="14.25" customHeight="1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216"/>
      <c r="O908" s="74"/>
      <c r="P908" s="216"/>
      <c r="Q908" s="216"/>
      <c r="R908" s="216"/>
      <c r="S908" s="216"/>
      <c r="T908" s="216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</row>
    <row r="909" ht="14.25" customHeight="1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216"/>
      <c r="O909" s="74"/>
      <c r="P909" s="216"/>
      <c r="Q909" s="216"/>
      <c r="R909" s="216"/>
      <c r="S909" s="216"/>
      <c r="T909" s="216"/>
      <c r="U909" s="74"/>
      <c r="V909" s="74"/>
      <c r="W909" s="74"/>
      <c r="X909" s="74"/>
      <c r="Y909" s="74"/>
      <c r="Z909" s="74"/>
      <c r="AA909" s="74"/>
      <c r="AB909" s="74"/>
      <c r="AC909" s="74"/>
      <c r="AD909" s="74"/>
    </row>
    <row r="910" ht="14.25" customHeight="1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216"/>
      <c r="O910" s="74"/>
      <c r="P910" s="216"/>
      <c r="Q910" s="216"/>
      <c r="R910" s="216"/>
      <c r="S910" s="216"/>
      <c r="T910" s="216"/>
      <c r="U910" s="74"/>
      <c r="V910" s="74"/>
      <c r="W910" s="74"/>
      <c r="X910" s="74"/>
      <c r="Y910" s="74"/>
      <c r="Z910" s="74"/>
      <c r="AA910" s="74"/>
      <c r="AB910" s="74"/>
      <c r="AC910" s="74"/>
      <c r="AD910" s="74"/>
    </row>
    <row r="911" ht="14.25" customHeight="1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216"/>
      <c r="O911" s="74"/>
      <c r="P911" s="216"/>
      <c r="Q911" s="216"/>
      <c r="R911" s="216"/>
      <c r="S911" s="216"/>
      <c r="T911" s="216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</row>
    <row r="912" ht="14.25" customHeight="1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216"/>
      <c r="O912" s="74"/>
      <c r="P912" s="216"/>
      <c r="Q912" s="216"/>
      <c r="R912" s="216"/>
      <c r="S912" s="216"/>
      <c r="T912" s="216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</row>
    <row r="913" ht="14.25" customHeight="1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216"/>
      <c r="O913" s="74"/>
      <c r="P913" s="216"/>
      <c r="Q913" s="216"/>
      <c r="R913" s="216"/>
      <c r="S913" s="216"/>
      <c r="T913" s="216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</row>
    <row r="914" ht="14.25" customHeight="1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216"/>
      <c r="O914" s="74"/>
      <c r="P914" s="216"/>
      <c r="Q914" s="216"/>
      <c r="R914" s="216"/>
      <c r="S914" s="216"/>
      <c r="T914" s="216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</row>
    <row r="915" ht="14.25" customHeight="1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216"/>
      <c r="O915" s="74"/>
      <c r="P915" s="216"/>
      <c r="Q915" s="216"/>
      <c r="R915" s="216"/>
      <c r="S915" s="216"/>
      <c r="T915" s="216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</row>
    <row r="916" ht="14.25" customHeight="1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216"/>
      <c r="O916" s="74"/>
      <c r="P916" s="216"/>
      <c r="Q916" s="216"/>
      <c r="R916" s="216"/>
      <c r="S916" s="216"/>
      <c r="T916" s="216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</row>
    <row r="917" ht="14.25" customHeight="1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216"/>
      <c r="O917" s="74"/>
      <c r="P917" s="216"/>
      <c r="Q917" s="216"/>
      <c r="R917" s="216"/>
      <c r="S917" s="216"/>
      <c r="T917" s="216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</row>
    <row r="918" ht="14.25" customHeight="1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216"/>
      <c r="O918" s="74"/>
      <c r="P918" s="216"/>
      <c r="Q918" s="216"/>
      <c r="R918" s="216"/>
      <c r="S918" s="216"/>
      <c r="T918" s="216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</row>
    <row r="919" ht="14.25" customHeight="1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216"/>
      <c r="O919" s="74"/>
      <c r="P919" s="216"/>
      <c r="Q919" s="216"/>
      <c r="R919" s="216"/>
      <c r="S919" s="216"/>
      <c r="T919" s="216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</row>
    <row r="920" ht="14.25" customHeight="1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216"/>
      <c r="O920" s="74"/>
      <c r="P920" s="216"/>
      <c r="Q920" s="216"/>
      <c r="R920" s="216"/>
      <c r="S920" s="216"/>
      <c r="T920" s="216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</row>
    <row r="921" ht="14.25" customHeight="1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216"/>
      <c r="O921" s="74"/>
      <c r="P921" s="216"/>
      <c r="Q921" s="216"/>
      <c r="R921" s="216"/>
      <c r="S921" s="216"/>
      <c r="T921" s="216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</row>
    <row r="922" ht="14.25" customHeight="1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216"/>
      <c r="O922" s="74"/>
      <c r="P922" s="216"/>
      <c r="Q922" s="216"/>
      <c r="R922" s="216"/>
      <c r="S922" s="216"/>
      <c r="T922" s="216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</row>
    <row r="923" ht="14.25" customHeight="1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216"/>
      <c r="O923" s="74"/>
      <c r="P923" s="216"/>
      <c r="Q923" s="216"/>
      <c r="R923" s="216"/>
      <c r="S923" s="216"/>
      <c r="T923" s="216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</row>
    <row r="924" ht="14.25" customHeight="1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216"/>
      <c r="O924" s="74"/>
      <c r="P924" s="216"/>
      <c r="Q924" s="216"/>
      <c r="R924" s="216"/>
      <c r="S924" s="216"/>
      <c r="T924" s="216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</row>
    <row r="925" ht="14.25" customHeight="1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216"/>
      <c r="O925" s="74"/>
      <c r="P925" s="216"/>
      <c r="Q925" s="216"/>
      <c r="R925" s="216"/>
      <c r="S925" s="216"/>
      <c r="T925" s="216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</row>
    <row r="926" ht="14.25" customHeight="1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216"/>
      <c r="O926" s="74"/>
      <c r="P926" s="216"/>
      <c r="Q926" s="216"/>
      <c r="R926" s="216"/>
      <c r="S926" s="216"/>
      <c r="T926" s="216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</row>
    <row r="927" ht="14.25" customHeight="1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216"/>
      <c r="O927" s="74"/>
      <c r="P927" s="216"/>
      <c r="Q927" s="216"/>
      <c r="R927" s="216"/>
      <c r="S927" s="216"/>
      <c r="T927" s="216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</row>
    <row r="928" ht="14.25" customHeight="1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216"/>
      <c r="O928" s="74"/>
      <c r="P928" s="216"/>
      <c r="Q928" s="216"/>
      <c r="R928" s="216"/>
      <c r="S928" s="216"/>
      <c r="T928" s="216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</row>
    <row r="929" ht="14.25" customHeight="1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216"/>
      <c r="O929" s="74"/>
      <c r="P929" s="216"/>
      <c r="Q929" s="216"/>
      <c r="R929" s="216"/>
      <c r="S929" s="216"/>
      <c r="T929" s="216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</row>
    <row r="930" ht="14.25" customHeight="1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216"/>
      <c r="O930" s="74"/>
      <c r="P930" s="216"/>
      <c r="Q930" s="216"/>
      <c r="R930" s="216"/>
      <c r="S930" s="216"/>
      <c r="T930" s="216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</row>
    <row r="931" ht="14.25" customHeight="1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216"/>
      <c r="O931" s="74"/>
      <c r="P931" s="216"/>
      <c r="Q931" s="216"/>
      <c r="R931" s="216"/>
      <c r="S931" s="216"/>
      <c r="T931" s="216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</row>
    <row r="932" ht="14.25" customHeight="1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216"/>
      <c r="O932" s="74"/>
      <c r="P932" s="216"/>
      <c r="Q932" s="216"/>
      <c r="R932" s="216"/>
      <c r="S932" s="216"/>
      <c r="T932" s="216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</row>
    <row r="933" ht="14.25" customHeight="1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216"/>
      <c r="O933" s="74"/>
      <c r="P933" s="216"/>
      <c r="Q933" s="216"/>
      <c r="R933" s="216"/>
      <c r="S933" s="216"/>
      <c r="T933" s="216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</row>
    <row r="934" ht="14.25" customHeight="1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216"/>
      <c r="O934" s="74"/>
      <c r="P934" s="216"/>
      <c r="Q934" s="216"/>
      <c r="R934" s="216"/>
      <c r="S934" s="216"/>
      <c r="T934" s="216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</row>
    <row r="935" ht="14.25" customHeight="1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216"/>
      <c r="O935" s="74"/>
      <c r="P935" s="216"/>
      <c r="Q935" s="216"/>
      <c r="R935" s="216"/>
      <c r="S935" s="216"/>
      <c r="T935" s="216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</row>
    <row r="936" ht="14.25" customHeight="1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216"/>
      <c r="O936" s="74"/>
      <c r="P936" s="216"/>
      <c r="Q936" s="216"/>
      <c r="R936" s="216"/>
      <c r="S936" s="216"/>
      <c r="T936" s="216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</row>
    <row r="937" ht="14.25" customHeight="1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216"/>
      <c r="O937" s="74"/>
      <c r="P937" s="216"/>
      <c r="Q937" s="216"/>
      <c r="R937" s="216"/>
      <c r="S937" s="216"/>
      <c r="T937" s="216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</row>
    <row r="938" ht="14.25" customHeight="1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216"/>
      <c r="O938" s="74"/>
      <c r="P938" s="216"/>
      <c r="Q938" s="216"/>
      <c r="R938" s="216"/>
      <c r="S938" s="216"/>
      <c r="T938" s="216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</row>
    <row r="939" ht="14.25" customHeight="1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216"/>
      <c r="O939" s="74"/>
      <c r="P939" s="216"/>
      <c r="Q939" s="216"/>
      <c r="R939" s="216"/>
      <c r="S939" s="216"/>
      <c r="T939" s="216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</row>
    <row r="940" ht="14.25" customHeight="1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216"/>
      <c r="O940" s="74"/>
      <c r="P940" s="216"/>
      <c r="Q940" s="216"/>
      <c r="R940" s="216"/>
      <c r="S940" s="216"/>
      <c r="T940" s="216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</row>
    <row r="941" ht="14.25" customHeight="1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216"/>
      <c r="O941" s="74"/>
      <c r="P941" s="216"/>
      <c r="Q941" s="216"/>
      <c r="R941" s="216"/>
      <c r="S941" s="216"/>
      <c r="T941" s="216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</row>
    <row r="942" ht="14.25" customHeight="1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216"/>
      <c r="O942" s="74"/>
      <c r="P942" s="216"/>
      <c r="Q942" s="216"/>
      <c r="R942" s="216"/>
      <c r="S942" s="216"/>
      <c r="T942" s="216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</row>
    <row r="943" ht="14.25" customHeight="1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216"/>
      <c r="O943" s="74"/>
      <c r="P943" s="216"/>
      <c r="Q943" s="216"/>
      <c r="R943" s="216"/>
      <c r="S943" s="216"/>
      <c r="T943" s="216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</row>
    <row r="944" ht="14.25" customHeight="1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216"/>
      <c r="O944" s="74"/>
      <c r="P944" s="216"/>
      <c r="Q944" s="216"/>
      <c r="R944" s="216"/>
      <c r="S944" s="216"/>
      <c r="T944" s="216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</row>
    <row r="945" ht="14.25" customHeight="1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216"/>
      <c r="O945" s="74"/>
      <c r="P945" s="216"/>
      <c r="Q945" s="216"/>
      <c r="R945" s="216"/>
      <c r="S945" s="216"/>
      <c r="T945" s="216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</row>
    <row r="946" ht="14.25" customHeight="1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216"/>
      <c r="O946" s="74"/>
      <c r="P946" s="216"/>
      <c r="Q946" s="216"/>
      <c r="R946" s="216"/>
      <c r="S946" s="216"/>
      <c r="T946" s="216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</row>
    <row r="947" ht="14.25" customHeight="1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216"/>
      <c r="O947" s="74"/>
      <c r="P947" s="216"/>
      <c r="Q947" s="216"/>
      <c r="R947" s="216"/>
      <c r="S947" s="216"/>
      <c r="T947" s="216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</row>
    <row r="948" ht="14.25" customHeight="1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216"/>
      <c r="O948" s="74"/>
      <c r="P948" s="216"/>
      <c r="Q948" s="216"/>
      <c r="R948" s="216"/>
      <c r="S948" s="216"/>
      <c r="T948" s="216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</row>
    <row r="949" ht="14.25" customHeight="1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216"/>
      <c r="O949" s="74"/>
      <c r="P949" s="216"/>
      <c r="Q949" s="216"/>
      <c r="R949" s="216"/>
      <c r="S949" s="216"/>
      <c r="T949" s="216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</row>
    <row r="950" ht="14.25" customHeight="1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216"/>
      <c r="O950" s="74"/>
      <c r="P950" s="216"/>
      <c r="Q950" s="216"/>
      <c r="R950" s="216"/>
      <c r="S950" s="216"/>
      <c r="T950" s="216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</row>
    <row r="951" ht="14.25" customHeight="1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216"/>
      <c r="O951" s="74"/>
      <c r="P951" s="216"/>
      <c r="Q951" s="216"/>
      <c r="R951" s="216"/>
      <c r="S951" s="216"/>
      <c r="T951" s="216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</row>
    <row r="952" ht="14.25" customHeight="1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216"/>
      <c r="O952" s="74"/>
      <c r="P952" s="216"/>
      <c r="Q952" s="216"/>
      <c r="R952" s="216"/>
      <c r="S952" s="216"/>
      <c r="T952" s="216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</row>
    <row r="953" ht="14.25" customHeight="1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216"/>
      <c r="O953" s="74"/>
      <c r="P953" s="216"/>
      <c r="Q953" s="216"/>
      <c r="R953" s="216"/>
      <c r="S953" s="216"/>
      <c r="T953" s="216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</row>
    <row r="954" ht="14.25" customHeight="1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216"/>
      <c r="O954" s="74"/>
      <c r="P954" s="216"/>
      <c r="Q954" s="216"/>
      <c r="R954" s="216"/>
      <c r="S954" s="216"/>
      <c r="T954" s="216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</row>
    <row r="955" ht="14.25" customHeight="1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216"/>
      <c r="O955" s="74"/>
      <c r="P955" s="216"/>
      <c r="Q955" s="216"/>
      <c r="R955" s="216"/>
      <c r="S955" s="216"/>
      <c r="T955" s="216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</row>
    <row r="956" ht="14.25" customHeight="1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216"/>
      <c r="O956" s="74"/>
      <c r="P956" s="216"/>
      <c r="Q956" s="216"/>
      <c r="R956" s="216"/>
      <c r="S956" s="216"/>
      <c r="T956" s="216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</row>
    <row r="957" ht="14.25" customHeight="1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216"/>
      <c r="O957" s="74"/>
      <c r="P957" s="216"/>
      <c r="Q957" s="216"/>
      <c r="R957" s="216"/>
      <c r="S957" s="216"/>
      <c r="T957" s="216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</row>
    <row r="958" ht="14.25" customHeight="1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216"/>
      <c r="O958" s="74"/>
      <c r="P958" s="216"/>
      <c r="Q958" s="216"/>
      <c r="R958" s="216"/>
      <c r="S958" s="216"/>
      <c r="T958" s="216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</row>
    <row r="959" ht="14.25" customHeight="1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216"/>
      <c r="O959" s="74"/>
      <c r="P959" s="216"/>
      <c r="Q959" s="216"/>
      <c r="R959" s="216"/>
      <c r="S959" s="216"/>
      <c r="T959" s="216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</row>
    <row r="960" ht="14.25" customHeight="1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216"/>
      <c r="O960" s="74"/>
      <c r="P960" s="216"/>
      <c r="Q960" s="216"/>
      <c r="R960" s="216"/>
      <c r="S960" s="216"/>
      <c r="T960" s="216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</row>
    <row r="961" ht="14.25" customHeight="1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216"/>
      <c r="O961" s="74"/>
      <c r="P961" s="216"/>
      <c r="Q961" s="216"/>
      <c r="R961" s="216"/>
      <c r="S961" s="216"/>
      <c r="T961" s="216"/>
      <c r="U961" s="74"/>
      <c r="V961" s="74"/>
      <c r="W961" s="74"/>
      <c r="X961" s="74"/>
      <c r="Y961" s="74"/>
      <c r="Z961" s="74"/>
      <c r="AA961" s="74"/>
      <c r="AB961" s="74"/>
      <c r="AC961" s="74"/>
      <c r="AD961" s="74"/>
    </row>
    <row r="962" ht="14.25" customHeight="1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216"/>
      <c r="O962" s="74"/>
      <c r="P962" s="216"/>
      <c r="Q962" s="216"/>
      <c r="R962" s="216"/>
      <c r="S962" s="216"/>
      <c r="T962" s="216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</row>
    <row r="963" ht="14.25" customHeight="1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216"/>
      <c r="O963" s="74"/>
      <c r="P963" s="216"/>
      <c r="Q963" s="216"/>
      <c r="R963" s="216"/>
      <c r="S963" s="216"/>
      <c r="T963" s="216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</row>
    <row r="964" ht="14.25" customHeight="1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216"/>
      <c r="O964" s="74"/>
      <c r="P964" s="216"/>
      <c r="Q964" s="216"/>
      <c r="R964" s="216"/>
      <c r="S964" s="216"/>
      <c r="T964" s="216"/>
      <c r="U964" s="74"/>
      <c r="V964" s="74"/>
      <c r="W964" s="74"/>
      <c r="X964" s="74"/>
      <c r="Y964" s="74"/>
      <c r="Z964" s="74"/>
      <c r="AA964" s="74"/>
      <c r="AB964" s="74"/>
      <c r="AC964" s="74"/>
      <c r="AD964" s="74"/>
    </row>
    <row r="965" ht="14.25" customHeight="1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216"/>
      <c r="O965" s="74"/>
      <c r="P965" s="216"/>
      <c r="Q965" s="216"/>
      <c r="R965" s="216"/>
      <c r="S965" s="216"/>
      <c r="T965" s="216"/>
      <c r="U965" s="74"/>
      <c r="V965" s="74"/>
      <c r="W965" s="74"/>
      <c r="X965" s="74"/>
      <c r="Y965" s="74"/>
      <c r="Z965" s="74"/>
      <c r="AA965" s="74"/>
      <c r="AB965" s="74"/>
      <c r="AC965" s="74"/>
      <c r="AD965" s="74"/>
    </row>
    <row r="966" ht="14.25" customHeight="1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216"/>
      <c r="O966" s="74"/>
      <c r="P966" s="216"/>
      <c r="Q966" s="216"/>
      <c r="R966" s="216"/>
      <c r="S966" s="216"/>
      <c r="T966" s="216"/>
      <c r="U966" s="74"/>
      <c r="V966" s="74"/>
      <c r="W966" s="74"/>
      <c r="X966" s="74"/>
      <c r="Y966" s="74"/>
      <c r="Z966" s="74"/>
      <c r="AA966" s="74"/>
      <c r="AB966" s="74"/>
      <c r="AC966" s="74"/>
      <c r="AD966" s="74"/>
    </row>
    <row r="967" ht="14.25" customHeight="1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216"/>
      <c r="O967" s="74"/>
      <c r="P967" s="216"/>
      <c r="Q967" s="216"/>
      <c r="R967" s="216"/>
      <c r="S967" s="216"/>
      <c r="T967" s="216"/>
      <c r="U967" s="74"/>
      <c r="V967" s="74"/>
      <c r="W967" s="74"/>
      <c r="X967" s="74"/>
      <c r="Y967" s="74"/>
      <c r="Z967" s="74"/>
      <c r="AA967" s="74"/>
      <c r="AB967" s="74"/>
      <c r="AC967" s="74"/>
      <c r="AD967" s="74"/>
    </row>
    <row r="968" ht="14.25" customHeight="1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216"/>
      <c r="O968" s="74"/>
      <c r="P968" s="216"/>
      <c r="Q968" s="216"/>
      <c r="R968" s="216"/>
      <c r="S968" s="216"/>
      <c r="T968" s="216"/>
      <c r="U968" s="74"/>
      <c r="V968" s="74"/>
      <c r="W968" s="74"/>
      <c r="X968" s="74"/>
      <c r="Y968" s="74"/>
      <c r="Z968" s="74"/>
      <c r="AA968" s="74"/>
      <c r="AB968" s="74"/>
      <c r="AC968" s="74"/>
      <c r="AD968" s="74"/>
    </row>
    <row r="969" ht="14.25" customHeight="1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216"/>
      <c r="O969" s="74"/>
      <c r="P969" s="216"/>
      <c r="Q969" s="216"/>
      <c r="R969" s="216"/>
      <c r="S969" s="216"/>
      <c r="T969" s="216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</row>
    <row r="970" ht="14.25" customHeight="1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216"/>
      <c r="O970" s="74"/>
      <c r="P970" s="216"/>
      <c r="Q970" s="216"/>
      <c r="R970" s="216"/>
      <c r="S970" s="216"/>
      <c r="T970" s="216"/>
      <c r="U970" s="74"/>
      <c r="V970" s="74"/>
      <c r="W970" s="74"/>
      <c r="X970" s="74"/>
      <c r="Y970" s="74"/>
      <c r="Z970" s="74"/>
      <c r="AA970" s="74"/>
      <c r="AB970" s="74"/>
      <c r="AC970" s="74"/>
      <c r="AD970" s="74"/>
    </row>
    <row r="971" ht="14.25" customHeight="1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216"/>
      <c r="O971" s="74"/>
      <c r="P971" s="216"/>
      <c r="Q971" s="216"/>
      <c r="R971" s="216"/>
      <c r="S971" s="216"/>
      <c r="T971" s="216"/>
      <c r="U971" s="74"/>
      <c r="V971" s="74"/>
      <c r="W971" s="74"/>
      <c r="X971" s="74"/>
      <c r="Y971" s="74"/>
      <c r="Z971" s="74"/>
      <c r="AA971" s="74"/>
      <c r="AB971" s="74"/>
      <c r="AC971" s="74"/>
      <c r="AD971" s="74"/>
    </row>
    <row r="972" ht="14.25" customHeight="1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216"/>
      <c r="O972" s="74"/>
      <c r="P972" s="216"/>
      <c r="Q972" s="216"/>
      <c r="R972" s="216"/>
      <c r="S972" s="216"/>
      <c r="T972" s="216"/>
      <c r="U972" s="74"/>
      <c r="V972" s="74"/>
      <c r="W972" s="74"/>
      <c r="X972" s="74"/>
      <c r="Y972" s="74"/>
      <c r="Z972" s="74"/>
      <c r="AA972" s="74"/>
      <c r="AB972" s="74"/>
      <c r="AC972" s="74"/>
      <c r="AD972" s="74"/>
    </row>
    <row r="973" ht="14.25" customHeight="1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216"/>
      <c r="O973" s="74"/>
      <c r="P973" s="216"/>
      <c r="Q973" s="216"/>
      <c r="R973" s="216"/>
      <c r="S973" s="216"/>
      <c r="T973" s="216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</row>
    <row r="974" ht="14.25" customHeight="1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216"/>
      <c r="O974" s="74"/>
      <c r="P974" s="216"/>
      <c r="Q974" s="216"/>
      <c r="R974" s="216"/>
      <c r="S974" s="216"/>
      <c r="T974" s="216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</row>
    <row r="975" ht="14.25" customHeight="1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216"/>
      <c r="O975" s="74"/>
      <c r="P975" s="216"/>
      <c r="Q975" s="216"/>
      <c r="R975" s="216"/>
      <c r="S975" s="216"/>
      <c r="T975" s="216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</row>
    <row r="976" ht="14.25" customHeight="1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216"/>
      <c r="O976" s="74"/>
      <c r="P976" s="216"/>
      <c r="Q976" s="216"/>
      <c r="R976" s="216"/>
      <c r="S976" s="216"/>
      <c r="T976" s="216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</row>
    <row r="977" ht="14.25" customHeight="1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216"/>
      <c r="O977" s="74"/>
      <c r="P977" s="216"/>
      <c r="Q977" s="216"/>
      <c r="R977" s="216"/>
      <c r="S977" s="216"/>
      <c r="T977" s="216"/>
      <c r="U977" s="74"/>
      <c r="V977" s="74"/>
      <c r="W977" s="74"/>
      <c r="X977" s="74"/>
      <c r="Y977" s="74"/>
      <c r="Z977" s="74"/>
      <c r="AA977" s="74"/>
      <c r="AB977" s="74"/>
      <c r="AC977" s="74"/>
      <c r="AD977" s="74"/>
    </row>
    <row r="978" ht="14.25" customHeight="1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216"/>
      <c r="O978" s="74"/>
      <c r="P978" s="216"/>
      <c r="Q978" s="216"/>
      <c r="R978" s="216"/>
      <c r="S978" s="216"/>
      <c r="T978" s="216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</row>
    <row r="979" ht="14.25" customHeight="1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216"/>
      <c r="O979" s="74"/>
      <c r="P979" s="216"/>
      <c r="Q979" s="216"/>
      <c r="R979" s="216"/>
      <c r="S979" s="216"/>
      <c r="T979" s="216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</row>
    <row r="980" ht="14.25" customHeight="1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216"/>
      <c r="O980" s="74"/>
      <c r="P980" s="216"/>
      <c r="Q980" s="216"/>
      <c r="R980" s="216"/>
      <c r="S980" s="216"/>
      <c r="T980" s="216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</row>
    <row r="981" ht="14.25" customHeight="1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216"/>
      <c r="O981" s="74"/>
      <c r="P981" s="216"/>
      <c r="Q981" s="216"/>
      <c r="R981" s="216"/>
      <c r="S981" s="216"/>
      <c r="T981" s="216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</row>
    <row r="982" ht="14.25" customHeight="1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216"/>
      <c r="O982" s="74"/>
      <c r="P982" s="216"/>
      <c r="Q982" s="216"/>
      <c r="R982" s="216"/>
      <c r="S982" s="216"/>
      <c r="T982" s="216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</row>
    <row r="983" ht="14.25" customHeight="1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216"/>
      <c r="O983" s="74"/>
      <c r="P983" s="216"/>
      <c r="Q983" s="216"/>
      <c r="R983" s="216"/>
      <c r="S983" s="216"/>
      <c r="T983" s="216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</row>
    <row r="984" ht="14.25" customHeight="1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216"/>
      <c r="O984" s="74"/>
      <c r="P984" s="216"/>
      <c r="Q984" s="216"/>
      <c r="R984" s="216"/>
      <c r="S984" s="216"/>
      <c r="T984" s="216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</row>
    <row r="985" ht="14.25" customHeight="1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216"/>
      <c r="O985" s="74"/>
      <c r="P985" s="216"/>
      <c r="Q985" s="216"/>
      <c r="R985" s="216"/>
      <c r="S985" s="216"/>
      <c r="T985" s="216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</row>
    <row r="986" ht="14.25" customHeight="1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216"/>
      <c r="O986" s="74"/>
      <c r="P986" s="216"/>
      <c r="Q986" s="216"/>
      <c r="R986" s="216"/>
      <c r="S986" s="216"/>
      <c r="T986" s="216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</row>
    <row r="987" ht="14.25" customHeight="1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216"/>
      <c r="O987" s="74"/>
      <c r="P987" s="216"/>
      <c r="Q987" s="216"/>
      <c r="R987" s="216"/>
      <c r="S987" s="216"/>
      <c r="T987" s="216"/>
      <c r="U987" s="74"/>
      <c r="V987" s="74"/>
      <c r="W987" s="74"/>
      <c r="X987" s="74"/>
      <c r="Y987" s="74"/>
      <c r="Z987" s="74"/>
      <c r="AA987" s="74"/>
      <c r="AB987" s="74"/>
      <c r="AC987" s="74"/>
      <c r="AD987" s="74"/>
    </row>
    <row r="988" ht="14.25" customHeight="1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216"/>
      <c r="O988" s="74"/>
      <c r="P988" s="216"/>
      <c r="Q988" s="216"/>
      <c r="R988" s="216"/>
      <c r="S988" s="216"/>
      <c r="T988" s="216"/>
      <c r="U988" s="74"/>
      <c r="V988" s="74"/>
      <c r="W988" s="74"/>
      <c r="X988" s="74"/>
      <c r="Y988" s="74"/>
      <c r="Z988" s="74"/>
      <c r="AA988" s="74"/>
      <c r="AB988" s="74"/>
      <c r="AC988" s="74"/>
      <c r="AD988" s="74"/>
    </row>
    <row r="989" ht="14.25" customHeight="1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216"/>
      <c r="O989" s="74"/>
      <c r="P989" s="216"/>
      <c r="Q989" s="216"/>
      <c r="R989" s="216"/>
      <c r="S989" s="216"/>
      <c r="T989" s="216"/>
      <c r="U989" s="74"/>
      <c r="V989" s="74"/>
      <c r="W989" s="74"/>
      <c r="X989" s="74"/>
      <c r="Y989" s="74"/>
      <c r="Z989" s="74"/>
      <c r="AA989" s="74"/>
      <c r="AB989" s="74"/>
      <c r="AC989" s="74"/>
      <c r="AD989" s="74"/>
    </row>
    <row r="990" ht="14.25" customHeight="1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216"/>
      <c r="O990" s="74"/>
      <c r="P990" s="216"/>
      <c r="Q990" s="216"/>
      <c r="R990" s="216"/>
      <c r="S990" s="216"/>
      <c r="T990" s="216"/>
      <c r="U990" s="74"/>
      <c r="V990" s="74"/>
      <c r="W990" s="74"/>
      <c r="X990" s="74"/>
      <c r="Y990" s="74"/>
      <c r="Z990" s="74"/>
      <c r="AA990" s="74"/>
      <c r="AB990" s="74"/>
      <c r="AC990" s="74"/>
      <c r="AD990" s="74"/>
    </row>
    <row r="991" ht="14.25" customHeight="1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216"/>
      <c r="O991" s="74"/>
      <c r="P991" s="216"/>
      <c r="Q991" s="216"/>
      <c r="R991" s="216"/>
      <c r="S991" s="216"/>
      <c r="T991" s="216"/>
      <c r="U991" s="74"/>
      <c r="V991" s="74"/>
      <c r="W991" s="74"/>
      <c r="X991" s="74"/>
      <c r="Y991" s="74"/>
      <c r="Z991" s="74"/>
      <c r="AA991" s="74"/>
      <c r="AB991" s="74"/>
      <c r="AC991" s="74"/>
      <c r="AD991" s="74"/>
    </row>
    <row r="992" ht="14.25" customHeight="1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216"/>
      <c r="O992" s="74"/>
      <c r="P992" s="216"/>
      <c r="Q992" s="216"/>
      <c r="R992" s="216"/>
      <c r="S992" s="216"/>
      <c r="T992" s="216"/>
      <c r="U992" s="74"/>
      <c r="V992" s="74"/>
      <c r="W992" s="74"/>
      <c r="X992" s="74"/>
      <c r="Y992" s="74"/>
      <c r="Z992" s="74"/>
      <c r="AA992" s="74"/>
      <c r="AB992" s="74"/>
      <c r="AC992" s="74"/>
      <c r="AD992" s="74"/>
    </row>
    <row r="993" ht="14.25" customHeight="1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216"/>
      <c r="O993" s="74"/>
      <c r="P993" s="216"/>
      <c r="Q993" s="216"/>
      <c r="R993" s="216"/>
      <c r="S993" s="216"/>
      <c r="T993" s="216"/>
      <c r="U993" s="74"/>
      <c r="V993" s="74"/>
      <c r="W993" s="74"/>
      <c r="X993" s="74"/>
      <c r="Y993" s="74"/>
      <c r="Z993" s="74"/>
      <c r="AA993" s="74"/>
      <c r="AB993" s="74"/>
      <c r="AC993" s="74"/>
      <c r="AD993" s="74"/>
    </row>
    <row r="994" ht="14.25" customHeight="1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216"/>
      <c r="O994" s="74"/>
      <c r="P994" s="216"/>
      <c r="Q994" s="216"/>
      <c r="R994" s="216"/>
      <c r="S994" s="216"/>
      <c r="T994" s="216"/>
      <c r="U994" s="74"/>
      <c r="V994" s="74"/>
      <c r="W994" s="74"/>
      <c r="X994" s="74"/>
      <c r="Y994" s="74"/>
      <c r="Z994" s="74"/>
      <c r="AA994" s="74"/>
      <c r="AB994" s="74"/>
      <c r="AC994" s="74"/>
      <c r="AD994" s="74"/>
    </row>
    <row r="995" ht="14.25" customHeight="1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216"/>
      <c r="O995" s="74"/>
      <c r="P995" s="216"/>
      <c r="Q995" s="216"/>
      <c r="R995" s="216"/>
      <c r="S995" s="216"/>
      <c r="T995" s="216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</row>
    <row r="996" ht="14.25" customHeight="1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216"/>
      <c r="O996" s="74"/>
      <c r="P996" s="216"/>
      <c r="Q996" s="216"/>
      <c r="R996" s="216"/>
      <c r="S996" s="216"/>
      <c r="T996" s="216"/>
      <c r="U996" s="74"/>
      <c r="V996" s="74"/>
      <c r="W996" s="74"/>
      <c r="X996" s="74"/>
      <c r="Y996" s="74"/>
      <c r="Z996" s="74"/>
      <c r="AA996" s="74"/>
      <c r="AB996" s="74"/>
      <c r="AC996" s="74"/>
      <c r="AD996" s="74"/>
    </row>
    <row r="997" ht="14.25" customHeight="1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216"/>
      <c r="O997" s="74"/>
      <c r="P997" s="216"/>
      <c r="Q997" s="216"/>
      <c r="R997" s="216"/>
      <c r="S997" s="216"/>
      <c r="T997" s="216"/>
      <c r="U997" s="74"/>
      <c r="V997" s="74"/>
      <c r="W997" s="74"/>
      <c r="X997" s="74"/>
      <c r="Y997" s="74"/>
      <c r="Z997" s="74"/>
      <c r="AA997" s="74"/>
      <c r="AB997" s="74"/>
      <c r="AC997" s="74"/>
      <c r="AD997" s="74"/>
    </row>
    <row r="998" ht="14.25" customHeight="1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216"/>
      <c r="O998" s="74"/>
      <c r="P998" s="216"/>
      <c r="Q998" s="216"/>
      <c r="R998" s="216"/>
      <c r="S998" s="216"/>
      <c r="T998" s="216"/>
      <c r="U998" s="74"/>
      <c r="V998" s="74"/>
      <c r="W998" s="74"/>
      <c r="X998" s="74"/>
      <c r="Y998" s="74"/>
      <c r="Z998" s="74"/>
      <c r="AA998" s="74"/>
      <c r="AB998" s="74"/>
      <c r="AC998" s="74"/>
      <c r="AD998" s="74"/>
    </row>
    <row r="999" ht="14.25" customHeight="1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216"/>
      <c r="O999" s="74"/>
      <c r="P999" s="216"/>
      <c r="Q999" s="216"/>
      <c r="R999" s="216"/>
      <c r="S999" s="216"/>
      <c r="T999" s="216"/>
      <c r="U999" s="74"/>
      <c r="V999" s="74"/>
      <c r="W999" s="74"/>
      <c r="X999" s="74"/>
      <c r="Y999" s="74"/>
      <c r="Z999" s="74"/>
      <c r="AA999" s="74"/>
      <c r="AB999" s="74"/>
      <c r="AC999" s="74"/>
      <c r="AD999" s="74"/>
    </row>
    <row r="1000" ht="14.25" customHeight="1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216"/>
      <c r="O1000" s="74"/>
      <c r="P1000" s="216"/>
      <c r="Q1000" s="216"/>
      <c r="R1000" s="216"/>
      <c r="S1000" s="216"/>
      <c r="T1000" s="216"/>
      <c r="U1000" s="74"/>
      <c r="V1000" s="74"/>
      <c r="W1000" s="74"/>
      <c r="X1000" s="74"/>
      <c r="Y1000" s="74"/>
      <c r="Z1000" s="74"/>
      <c r="AA1000" s="74"/>
      <c r="AB1000" s="74"/>
      <c r="AC1000" s="74"/>
      <c r="AD1000" s="74"/>
    </row>
  </sheetData>
  <mergeCells count="94">
    <mergeCell ref="Q3:S3"/>
    <mergeCell ref="T3:T7"/>
    <mergeCell ref="Q4:Q7"/>
    <mergeCell ref="R4:R7"/>
    <mergeCell ref="S4:S7"/>
    <mergeCell ref="U3:V3"/>
    <mergeCell ref="W3:X3"/>
    <mergeCell ref="Y3:Z3"/>
    <mergeCell ref="AA3:AB3"/>
    <mergeCell ref="U2:AB2"/>
    <mergeCell ref="U5:AB5"/>
    <mergeCell ref="U7:AB7"/>
    <mergeCell ref="A9:AB9"/>
    <mergeCell ref="A10:AB10"/>
    <mergeCell ref="A1:AB1"/>
    <mergeCell ref="A2:A7"/>
    <mergeCell ref="B2:B7"/>
    <mergeCell ref="C2:M3"/>
    <mergeCell ref="N2:T2"/>
    <mergeCell ref="N3:N7"/>
    <mergeCell ref="M4:M7"/>
    <mergeCell ref="A21:AB21"/>
    <mergeCell ref="A22:AB22"/>
    <mergeCell ref="A73:B73"/>
    <mergeCell ref="C73:G73"/>
    <mergeCell ref="H73:L73"/>
    <mergeCell ref="A74:AB74"/>
    <mergeCell ref="A75:AB75"/>
    <mergeCell ref="A82:B82"/>
    <mergeCell ref="C82:G82"/>
    <mergeCell ref="H82:L82"/>
    <mergeCell ref="A83:AB83"/>
    <mergeCell ref="A84:B84"/>
    <mergeCell ref="C84:G84"/>
    <mergeCell ref="H84:L84"/>
    <mergeCell ref="A85:AB85"/>
    <mergeCell ref="A86:B86"/>
    <mergeCell ref="A89:B89"/>
    <mergeCell ref="C89:G89"/>
    <mergeCell ref="A90:B90"/>
    <mergeCell ref="C90:G90"/>
    <mergeCell ref="A88:B88"/>
    <mergeCell ref="A91:B91"/>
    <mergeCell ref="A92:B92"/>
    <mergeCell ref="C91:G91"/>
    <mergeCell ref="H91:L91"/>
    <mergeCell ref="C92:G92"/>
    <mergeCell ref="H92:L92"/>
    <mergeCell ref="C86:G86"/>
    <mergeCell ref="H86:L86"/>
    <mergeCell ref="C88:G88"/>
    <mergeCell ref="H88:L88"/>
    <mergeCell ref="P88:P92"/>
    <mergeCell ref="H89:L89"/>
    <mergeCell ref="H90:L90"/>
    <mergeCell ref="O3:O7"/>
    <mergeCell ref="P3:P7"/>
    <mergeCell ref="C4:G7"/>
    <mergeCell ref="H4:L7"/>
    <mergeCell ref="C8:G8"/>
    <mergeCell ref="H8:L8"/>
    <mergeCell ref="A20:B20"/>
    <mergeCell ref="C20:G20"/>
    <mergeCell ref="H20:L20"/>
    <mergeCell ref="A43:B43"/>
    <mergeCell ref="C43:G43"/>
    <mergeCell ref="H43:L43"/>
    <mergeCell ref="A44:AB44"/>
    <mergeCell ref="A45:AB45"/>
    <mergeCell ref="A48:B48"/>
    <mergeCell ref="C48:G48"/>
    <mergeCell ref="A62:AB62"/>
    <mergeCell ref="A64:AB64"/>
    <mergeCell ref="A65:AB65"/>
    <mergeCell ref="A66:AB66"/>
    <mergeCell ref="H48:L48"/>
    <mergeCell ref="A49:AB49"/>
    <mergeCell ref="A50:AB50"/>
    <mergeCell ref="C57:G57"/>
    <mergeCell ref="H57:L57"/>
    <mergeCell ref="A58:AB58"/>
    <mergeCell ref="A59:AB59"/>
    <mergeCell ref="A57:B57"/>
    <mergeCell ref="A61:B61"/>
    <mergeCell ref="C61:G61"/>
    <mergeCell ref="H61:L61"/>
    <mergeCell ref="A63:B63"/>
    <mergeCell ref="C63:G63"/>
    <mergeCell ref="H63:L63"/>
    <mergeCell ref="Q88:T88"/>
    <mergeCell ref="Q89:T89"/>
    <mergeCell ref="Q90:T90"/>
    <mergeCell ref="Q91:T91"/>
    <mergeCell ref="Q92:T92"/>
  </mergeCells>
  <conditionalFormatting sqref="U86:AB86">
    <cfRule type="cellIs" dxfId="0" priority="1" operator="notEqual">
      <formula>30</formula>
    </cfRule>
  </conditionalFormatting>
  <conditionalFormatting sqref="U88:AB88">
    <cfRule type="cellIs" dxfId="1" priority="2" operator="greaterThan">
      <formula>2</formula>
    </cfRule>
  </conditionalFormatting>
  <conditionalFormatting sqref="O86">
    <cfRule type="cellIs" dxfId="2" priority="3" operator="notEqual">
      <formula>240</formula>
    </cfRule>
  </conditionalFormatting>
  <conditionalFormatting sqref="N86">
    <cfRule type="cellIs" dxfId="2" priority="4" operator="notEqual">
      <formula>7200</formula>
    </cfRule>
  </conditionalFormatting>
  <conditionalFormatting sqref="O11:O18 O23:O42 O51:O56 O67:O72 O76:O81">
    <cfRule type="cellIs" dxfId="1" priority="5" operator="lessThan">
      <formula>3</formula>
    </cfRule>
  </conditionalFormatting>
  <conditionalFormatting sqref="P23:P25 P35 P42 P55">
    <cfRule type="cellIs" dxfId="2" priority="6" operator="notEqual">
      <formula>Q23+R23+S23</formula>
    </cfRule>
  </conditionalFormatting>
  <conditionalFormatting sqref="P26">
    <cfRule type="cellIs" dxfId="2" priority="7" operator="notEqual">
      <formula>Q26+R26+S26</formula>
    </cfRule>
  </conditionalFormatting>
  <conditionalFormatting sqref="P27">
    <cfRule type="cellIs" dxfId="2" priority="8" operator="notEqual">
      <formula>Q27+R27+S27</formula>
    </cfRule>
  </conditionalFormatting>
  <conditionalFormatting sqref="P36">
    <cfRule type="cellIs" dxfId="2" priority="9" operator="notEqual">
      <formula>Q36+R36+S36</formula>
    </cfRule>
  </conditionalFormatting>
  <conditionalFormatting sqref="P37">
    <cfRule type="cellIs" dxfId="2" priority="10" operator="notEqual">
      <formula>Q37+R37+S37</formula>
    </cfRule>
  </conditionalFormatting>
  <conditionalFormatting sqref="P38">
    <cfRule type="cellIs" dxfId="2" priority="11" operator="notEqual">
      <formula>Q38+R38+S38</formula>
    </cfRule>
  </conditionalFormatting>
  <conditionalFormatting sqref="P39">
    <cfRule type="cellIs" dxfId="2" priority="12" operator="notEqual">
      <formula>Q39+R39+S39</formula>
    </cfRule>
  </conditionalFormatting>
  <conditionalFormatting sqref="P40:P41">
    <cfRule type="cellIs" dxfId="2" priority="13" operator="notEqual">
      <formula>Q40+R40+S40</formula>
    </cfRule>
  </conditionalFormatting>
  <conditionalFormatting sqref="P47">
    <cfRule type="cellIs" dxfId="2" priority="14" operator="notEqual">
      <formula>Q47+R47+S47</formula>
    </cfRule>
  </conditionalFormatting>
  <conditionalFormatting sqref="P51">
    <cfRule type="cellIs" dxfId="2" priority="15" operator="notEqual">
      <formula>Q51+R51+S51</formula>
    </cfRule>
  </conditionalFormatting>
  <conditionalFormatting sqref="P52">
    <cfRule type="cellIs" dxfId="2" priority="16" operator="notEqual">
      <formula>Q52+R52+S52</formula>
    </cfRule>
  </conditionalFormatting>
  <conditionalFormatting sqref="P53">
    <cfRule type="cellIs" dxfId="2" priority="17" operator="notEqual">
      <formula>Q53+R53+S53</formula>
    </cfRule>
  </conditionalFormatting>
  <conditionalFormatting sqref="P54">
    <cfRule type="cellIs" dxfId="2" priority="18" operator="notEqual">
      <formula>Q54+R54+S54</formula>
    </cfRule>
  </conditionalFormatting>
  <conditionalFormatting sqref="P56">
    <cfRule type="cellIs" dxfId="2" priority="19" operator="notEqual">
      <formula>Q56+R56+S56</formula>
    </cfRule>
  </conditionalFormatting>
  <conditionalFormatting sqref="P67">
    <cfRule type="cellIs" dxfId="2" priority="20" operator="notEqual">
      <formula>Q67+R67+S67</formula>
    </cfRule>
  </conditionalFormatting>
  <conditionalFormatting sqref="P68">
    <cfRule type="cellIs" dxfId="2" priority="21" operator="notEqual">
      <formula>Q68+R68+S68</formula>
    </cfRule>
  </conditionalFormatting>
  <conditionalFormatting sqref="P69">
    <cfRule type="cellIs" dxfId="2" priority="22" operator="notEqual">
      <formula>Q69+R69+S69</formula>
    </cfRule>
  </conditionalFormatting>
  <conditionalFormatting sqref="P70">
    <cfRule type="cellIs" dxfId="2" priority="23" operator="notEqual">
      <formula>Q70+R70+S70</formula>
    </cfRule>
  </conditionalFormatting>
  <conditionalFormatting sqref="P71">
    <cfRule type="cellIs" dxfId="2" priority="24" operator="notEqual">
      <formula>Q71+R71+S71</formula>
    </cfRule>
  </conditionalFormatting>
  <conditionalFormatting sqref="P72">
    <cfRule type="cellIs" dxfId="2" priority="25" operator="notEqual">
      <formula>Q72+R72+S72</formula>
    </cfRule>
  </conditionalFormatting>
  <conditionalFormatting sqref="P76">
    <cfRule type="cellIs" dxfId="2" priority="26" operator="notEqual">
      <formula>Q76+R76+S76</formula>
    </cfRule>
  </conditionalFormatting>
  <conditionalFormatting sqref="P77">
    <cfRule type="cellIs" dxfId="2" priority="27" operator="notEqual">
      <formula>Q77+R77+S77</formula>
    </cfRule>
  </conditionalFormatting>
  <conditionalFormatting sqref="P78">
    <cfRule type="cellIs" dxfId="2" priority="28" operator="notEqual">
      <formula>Q78+R78+S78</formula>
    </cfRule>
  </conditionalFormatting>
  <conditionalFormatting sqref="P79">
    <cfRule type="cellIs" dxfId="2" priority="29" operator="notEqual">
      <formula>Q79+R79+S79</formula>
    </cfRule>
  </conditionalFormatting>
  <conditionalFormatting sqref="P80">
    <cfRule type="cellIs" dxfId="2" priority="30" operator="notEqual">
      <formula>Q80+R80+S80</formula>
    </cfRule>
  </conditionalFormatting>
  <conditionalFormatting sqref="P81">
    <cfRule type="cellIs" dxfId="2" priority="31" operator="notEqual">
      <formula>Q81+R81+S81</formula>
    </cfRule>
  </conditionalFormatting>
  <conditionalFormatting sqref="P11">
    <cfRule type="cellIs" dxfId="2" priority="32" operator="notEqual">
      <formula>Q11+R11+S11</formula>
    </cfRule>
  </conditionalFormatting>
  <conditionalFormatting sqref="P12">
    <cfRule type="cellIs" dxfId="2" priority="33" operator="notEqual">
      <formula>Q12+R12+S12</formula>
    </cfRule>
  </conditionalFormatting>
  <conditionalFormatting sqref="P13:P14">
    <cfRule type="cellIs" dxfId="2" priority="34" operator="notEqual">
      <formula>Q13+R13+S13</formula>
    </cfRule>
  </conditionalFormatting>
  <conditionalFormatting sqref="P15">
    <cfRule type="cellIs" dxfId="2" priority="35" operator="notEqual">
      <formula>Q15+R15+S15</formula>
    </cfRule>
  </conditionalFormatting>
  <conditionalFormatting sqref="P16">
    <cfRule type="cellIs" dxfId="2" priority="36" operator="notEqual">
      <formula>Q16+R16+S16</formula>
    </cfRule>
  </conditionalFormatting>
  <conditionalFormatting sqref="P17:P18">
    <cfRule type="cellIs" dxfId="2" priority="37" operator="notEqual">
      <formula>Q17+R17+S17</formula>
    </cfRule>
  </conditionalFormatting>
  <conditionalFormatting sqref="O84">
    <cfRule type="cellIs" dxfId="2" priority="38" operator="lessThan">
      <formula>60</formula>
    </cfRule>
  </conditionalFormatting>
  <conditionalFormatting sqref="U92:AB92">
    <cfRule type="cellIs" dxfId="2" priority="39" operator="greaterThan">
      <formula>8</formula>
    </cfRule>
  </conditionalFormatting>
  <conditionalFormatting sqref="O57">
    <cfRule type="cellIs" dxfId="2" priority="40" operator="lessThan">
      <formula>24</formula>
    </cfRule>
  </conditionalFormatting>
  <conditionalFormatting sqref="P60">
    <cfRule type="cellIs" dxfId="2" priority="41" operator="notEqual">
      <formula>Q60+R60+S60</formula>
    </cfRule>
  </conditionalFormatting>
  <conditionalFormatting sqref="P28">
    <cfRule type="cellIs" dxfId="2" priority="42" operator="notEqual">
      <formula>Q28+R28+S28</formula>
    </cfRule>
  </conditionalFormatting>
  <conditionalFormatting sqref="P29:P34">
    <cfRule type="cellIs" dxfId="2" priority="43" operator="notEqual">
      <formula>Q29+R29+S29</formula>
    </cfRule>
  </conditionalFormatting>
  <conditionalFormatting sqref="P46">
    <cfRule type="cellIs" dxfId="2" priority="44" operator="notEqual">
      <formula>Q46+R46+S46</formula>
    </cfRule>
  </conditionalFormatting>
  <conditionalFormatting sqref="O19">
    <cfRule type="cellIs" dxfId="1" priority="45" operator="lessThan">
      <formula>3</formula>
    </cfRule>
  </conditionalFormatting>
  <conditionalFormatting sqref="P19">
    <cfRule type="cellIs" dxfId="2" priority="46" operator="notEqual">
      <formula>Q19+R19+S19</formula>
    </cfRule>
  </conditionalFormatting>
  <printOptions/>
  <pageMargins bottom="0.75" footer="0.0" header="0.0" left="0.7" right="0.7" top="0.75"/>
  <pageSetup paperSize="9" scale="4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/>
  <cols>
    <col customWidth="1" min="1" max="1" width="12.57"/>
    <col customWidth="1" min="2" max="21" width="8.71"/>
    <col customWidth="1" min="22" max="24" width="8.86"/>
    <col customWidth="1" min="25" max="26" width="8.0"/>
  </cols>
  <sheetData>
    <row r="1" ht="27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9.5" customHeight="1">
      <c r="A3" s="217" t="s">
        <v>219</v>
      </c>
      <c r="B3" s="113"/>
      <c r="C3" s="113"/>
      <c r="D3" s="218"/>
      <c r="E3" s="219"/>
      <c r="F3" s="219"/>
      <c r="G3" s="219"/>
      <c r="H3" s="220"/>
      <c r="I3" s="221"/>
      <c r="J3" s="221"/>
      <c r="K3" s="222"/>
      <c r="L3" s="22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19"/>
      <c r="Z3" s="219"/>
    </row>
    <row r="4" ht="16.5" customHeight="1">
      <c r="A4" s="223" t="s">
        <v>220</v>
      </c>
      <c r="B4" s="224" t="s">
        <v>221</v>
      </c>
      <c r="C4" s="78"/>
      <c r="D4" s="78"/>
      <c r="E4" s="78"/>
      <c r="F4" s="78"/>
      <c r="G4" s="225"/>
      <c r="H4" s="226" t="s">
        <v>222</v>
      </c>
      <c r="I4" s="227" t="s">
        <v>223</v>
      </c>
      <c r="J4" s="23"/>
      <c r="K4" s="24"/>
      <c r="L4" s="22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19"/>
      <c r="Z4" s="219"/>
    </row>
    <row r="5" ht="16.5" customHeight="1">
      <c r="A5" s="81"/>
      <c r="B5" s="107"/>
      <c r="G5" s="106"/>
      <c r="H5" s="99"/>
      <c r="I5" s="228" t="s">
        <v>224</v>
      </c>
      <c r="J5" s="229" t="s">
        <v>225</v>
      </c>
      <c r="K5" s="230"/>
      <c r="L5" s="22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19"/>
      <c r="Z5" s="219"/>
    </row>
    <row r="6" ht="27.0" customHeight="1">
      <c r="A6" s="231"/>
      <c r="B6" s="232"/>
      <c r="C6" s="8"/>
      <c r="D6" s="8"/>
      <c r="E6" s="8"/>
      <c r="F6" s="8"/>
      <c r="G6" s="233"/>
      <c r="H6" s="234"/>
      <c r="I6" s="234"/>
      <c r="J6" s="232"/>
      <c r="K6" s="84"/>
      <c r="L6" s="22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19"/>
      <c r="Z6" s="219"/>
    </row>
    <row r="7" ht="24.75" customHeight="1">
      <c r="A7" s="235" t="str">
        <f>'ЗМІСТ'!A51</f>
        <v>ОК 32</v>
      </c>
      <c r="B7" s="236" t="str">
        <f>'ЗМІСТ'!B51</f>
        <v>Навчальна практика 1 (обчислювальна)</v>
      </c>
      <c r="C7" s="10"/>
      <c r="D7" s="10"/>
      <c r="E7" s="10"/>
      <c r="F7" s="10"/>
      <c r="G7" s="89"/>
      <c r="H7" s="237">
        <f>'ЗМІСТ'!J51</f>
        <v>3</v>
      </c>
      <c r="I7" s="238">
        <f>ROUNDDOWN(SUM('ЗМІСТ'!U51:AB51)/1.5,0)</f>
        <v>2</v>
      </c>
      <c r="J7" s="239"/>
      <c r="K7" s="93"/>
      <c r="L7" s="22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19"/>
      <c r="Z7" s="219"/>
    </row>
    <row r="8" ht="24.75" customHeight="1">
      <c r="A8" s="235" t="str">
        <f>'ЗМІСТ'!A52</f>
        <v>ОК 33</v>
      </c>
      <c r="B8" s="236" t="str">
        <f>'ЗМІСТ'!B52</f>
        <v>Навчальна практика 2 (обчислювальна)</v>
      </c>
      <c r="C8" s="10"/>
      <c r="D8" s="10"/>
      <c r="E8" s="10"/>
      <c r="F8" s="10"/>
      <c r="G8" s="89"/>
      <c r="H8" s="237">
        <f>'ЗМІСТ'!J52</f>
        <v>4</v>
      </c>
      <c r="I8" s="238">
        <f>ROUNDDOWN(SUM('ЗМІСТ'!U52:AB52)/1.5,0)</f>
        <v>2</v>
      </c>
      <c r="J8" s="239"/>
      <c r="K8" s="93"/>
      <c r="L8" s="22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19"/>
      <c r="Z8" s="219"/>
    </row>
    <row r="9" ht="24.75" customHeight="1">
      <c r="A9" s="235" t="str">
        <f>'ЗМІСТ'!A53</f>
        <v>ОК 34</v>
      </c>
      <c r="B9" s="236" t="str">
        <f>'ЗМІСТ'!B53</f>
        <v>Навчальна практика 3</v>
      </c>
      <c r="C9" s="10"/>
      <c r="D9" s="10"/>
      <c r="E9" s="10"/>
      <c r="F9" s="10"/>
      <c r="G9" s="89"/>
      <c r="H9" s="237">
        <f>'ЗМІСТ'!J53</f>
        <v>5</v>
      </c>
      <c r="I9" s="238">
        <f>ROUNDDOWN(SUM('ЗМІСТ'!U53:AB53)/1.5,0)</f>
        <v>2</v>
      </c>
      <c r="J9" s="239"/>
      <c r="K9" s="93"/>
      <c r="L9" s="22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219"/>
      <c r="Z9" s="219"/>
    </row>
    <row r="10" ht="24.75" customHeight="1">
      <c r="A10" s="235" t="str">
        <f>'ЗМІСТ'!A54</f>
        <v>ОК 35</v>
      </c>
      <c r="B10" s="236" t="str">
        <f>'ЗМІСТ'!B54</f>
        <v>Навчальна практика 4</v>
      </c>
      <c r="C10" s="10"/>
      <c r="D10" s="10"/>
      <c r="E10" s="10"/>
      <c r="F10" s="10"/>
      <c r="G10" s="89"/>
      <c r="H10" s="237">
        <f>'ЗМІСТ'!J54</f>
        <v>7</v>
      </c>
      <c r="I10" s="238">
        <f>ROUNDDOWN(SUM('ЗМІСТ'!U54:AB54)/1.5,0)</f>
        <v>2</v>
      </c>
      <c r="J10" s="239"/>
      <c r="K10" s="93"/>
      <c r="L10" s="22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19"/>
      <c r="Z10" s="219"/>
    </row>
    <row r="11" ht="24.75" customHeight="1">
      <c r="A11" s="235" t="str">
        <f>'ЗМІСТ'!A55</f>
        <v>ОК 36</v>
      </c>
      <c r="B11" s="236" t="str">
        <f>'ЗМІСТ'!B55</f>
        <v>Навчальна практика 5 (астрономічна)</v>
      </c>
      <c r="C11" s="10"/>
      <c r="D11" s="10"/>
      <c r="E11" s="10"/>
      <c r="F11" s="10"/>
      <c r="G11" s="89"/>
      <c r="H11" s="237">
        <f>'ЗМІСТ'!J55</f>
        <v>7</v>
      </c>
      <c r="I11" s="238">
        <f>ROUNDDOWN(SUM('ЗМІСТ'!U55:AB55)/1.5,0)</f>
        <v>4</v>
      </c>
      <c r="J11" s="239"/>
      <c r="K11" s="93"/>
      <c r="L11" s="22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19"/>
      <c r="Z11" s="219"/>
    </row>
    <row r="12" ht="24.75" customHeight="1">
      <c r="A12" s="240" t="str">
        <f>'ЗМІСТ'!A56</f>
        <v>ОК 37</v>
      </c>
      <c r="B12" s="241" t="str">
        <f>'ЗМІСТ'!B56</f>
        <v>Виробнича практика</v>
      </c>
      <c r="C12" s="72"/>
      <c r="D12" s="72"/>
      <c r="E12" s="72"/>
      <c r="F12" s="72"/>
      <c r="G12" s="73"/>
      <c r="H12" s="242">
        <f>'ЗМІСТ'!J56</f>
        <v>8</v>
      </c>
      <c r="I12" s="243">
        <f>ROUNDDOWN(SUM('ЗМІСТ'!U56:AB56)/1.5,0)</f>
        <v>6</v>
      </c>
      <c r="J12" s="244"/>
      <c r="K12" s="11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9.5" customHeight="1">
      <c r="A15" s="245" t="s">
        <v>226</v>
      </c>
      <c r="B15" s="113"/>
      <c r="C15" s="113"/>
      <c r="D15" s="11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9.5" customHeight="1">
      <c r="A16" s="246" t="s">
        <v>227</v>
      </c>
      <c r="B16" s="23"/>
      <c r="C16" s="23"/>
      <c r="D16" s="23"/>
      <c r="E16" s="23"/>
      <c r="F16" s="23"/>
      <c r="G16" s="23"/>
      <c r="H16" s="25"/>
      <c r="I16" s="247" t="s">
        <v>228</v>
      </c>
      <c r="J16" s="247" t="s">
        <v>229</v>
      </c>
      <c r="K16" s="247" t="s">
        <v>230</v>
      </c>
      <c r="L16" s="247" t="s">
        <v>231</v>
      </c>
      <c r="M16" s="247" t="s">
        <v>232</v>
      </c>
      <c r="N16" s="247" t="s">
        <v>233</v>
      </c>
      <c r="O16" s="247" t="s">
        <v>234</v>
      </c>
      <c r="P16" s="247" t="s">
        <v>235</v>
      </c>
      <c r="Q16" s="248" t="s">
        <v>236</v>
      </c>
      <c r="R16" s="23"/>
      <c r="S16" s="23"/>
      <c r="T16" s="23"/>
      <c r="U16" s="24"/>
      <c r="V16" s="1"/>
      <c r="W16" s="1"/>
      <c r="X16" s="1"/>
      <c r="Y16" s="1"/>
      <c r="Z16" s="1"/>
    </row>
    <row r="17" ht="19.5" customHeight="1">
      <c r="A17" s="249" t="s">
        <v>237</v>
      </c>
      <c r="B17" s="10"/>
      <c r="C17" s="10"/>
      <c r="D17" s="10"/>
      <c r="E17" s="10"/>
      <c r="F17" s="10"/>
      <c r="G17" s="10"/>
      <c r="H17" s="89"/>
      <c r="I17" s="238">
        <f>'ЗМІСТ'!U6</f>
        <v>18</v>
      </c>
      <c r="J17" s="238">
        <f>'ЗМІСТ'!V6</f>
        <v>18</v>
      </c>
      <c r="K17" s="238">
        <f>'ЗМІСТ'!W6</f>
        <v>18</v>
      </c>
      <c r="L17" s="238">
        <f>'ЗМІСТ'!X6</f>
        <v>18</v>
      </c>
      <c r="M17" s="238">
        <f>'ЗМІСТ'!Y6</f>
        <v>18</v>
      </c>
      <c r="N17" s="238">
        <f>'ЗМІСТ'!Z6</f>
        <v>18</v>
      </c>
      <c r="O17" s="238">
        <f>'ЗМІСТ'!AA6</f>
        <v>18</v>
      </c>
      <c r="P17" s="238">
        <f>'ЗМІСТ'!AB6</f>
        <v>16</v>
      </c>
      <c r="Q17" s="250">
        <f t="shared" ref="Q17:Q19" si="1">SUM(I17:P17)</f>
        <v>142</v>
      </c>
      <c r="R17" s="10"/>
      <c r="S17" s="10"/>
      <c r="T17" s="10"/>
      <c r="U17" s="93"/>
      <c r="V17" s="1"/>
      <c r="W17" s="1"/>
      <c r="X17" s="1"/>
      <c r="Y17" s="1"/>
      <c r="Z17" s="1"/>
    </row>
    <row r="18" ht="19.5" customHeight="1">
      <c r="A18" s="249" t="s">
        <v>238</v>
      </c>
      <c r="B18" s="10"/>
      <c r="C18" s="10"/>
      <c r="D18" s="10"/>
      <c r="E18" s="10"/>
      <c r="F18" s="10"/>
      <c r="G18" s="10"/>
      <c r="H18" s="89"/>
      <c r="I18" s="238">
        <f>I17-ROUNDDOWN(SUM('ЗМІСТ'!U51:U56)/1.5,0)</f>
        <v>18</v>
      </c>
      <c r="J18" s="238">
        <f>J17-ROUNDDOWN(SUM('ЗМІСТ'!V51:V56)/1.5,0)</f>
        <v>18</v>
      </c>
      <c r="K18" s="238">
        <f>K17-ROUNDDOWN(SUM('ЗМІСТ'!W51:W56)/1.5,0)</f>
        <v>16</v>
      </c>
      <c r="L18" s="238">
        <f>L17-ROUNDDOWN(SUM('ЗМІСТ'!X51:X56)/1.5,0)</f>
        <v>16</v>
      </c>
      <c r="M18" s="238">
        <f>M17-ROUNDDOWN(SUM('ЗМІСТ'!Y51:Y56)/1.5,0)</f>
        <v>16</v>
      </c>
      <c r="N18" s="238">
        <f>N17-ROUNDDOWN(SUM('ЗМІСТ'!Z51:Z56)/1.5,0)</f>
        <v>18</v>
      </c>
      <c r="O18" s="238">
        <f>O17-ROUNDDOWN(SUM('ЗМІСТ'!AA51:AA56)/1.5,0)</f>
        <v>12</v>
      </c>
      <c r="P18" s="238">
        <f>P17-ROUNDDOWN(SUM('ЗМІСТ'!AB51:AB56)/1.5,0)</f>
        <v>10</v>
      </c>
      <c r="Q18" s="250">
        <f t="shared" si="1"/>
        <v>124</v>
      </c>
      <c r="R18" s="10"/>
      <c r="S18" s="10"/>
      <c r="T18" s="10"/>
      <c r="U18" s="93"/>
      <c r="V18" s="1"/>
      <c r="W18" s="1"/>
      <c r="X18" s="1"/>
      <c r="Y18" s="1"/>
      <c r="Z18" s="1"/>
    </row>
    <row r="19" ht="19.5" customHeight="1">
      <c r="A19" s="249" t="s">
        <v>239</v>
      </c>
      <c r="B19" s="10"/>
      <c r="C19" s="10"/>
      <c r="D19" s="10"/>
      <c r="E19" s="10"/>
      <c r="F19" s="10"/>
      <c r="G19" s="10"/>
      <c r="H19" s="89"/>
      <c r="I19" s="237">
        <f>10*(30-SUM('ЗМІСТ'!U51:U56)-SUM('ЗМІСТ'!U47))</f>
        <v>300</v>
      </c>
      <c r="J19" s="237">
        <f>10*(30-SUM('ЗМІСТ'!V51:V56)-SUM('ЗМІСТ'!V47))</f>
        <v>300</v>
      </c>
      <c r="K19" s="237">
        <f>10*(30-SUM('ЗМІСТ'!W51:W56)-SUM('ЗМІСТ'!W47))</f>
        <v>270</v>
      </c>
      <c r="L19" s="237">
        <f>10*(30-SUM('ЗМІСТ'!X51:X56)-SUM('ЗМІСТ'!X47))</f>
        <v>270</v>
      </c>
      <c r="M19" s="237">
        <f>10*(30-SUM('ЗМІСТ'!Y51:Y56)-SUM('ЗМІСТ'!Y47))</f>
        <v>270</v>
      </c>
      <c r="N19" s="237">
        <f>10*(30-SUM('ЗМІСТ'!Z51:Z56)-SUM('ЗМІСТ'!Z47))</f>
        <v>300</v>
      </c>
      <c r="O19" s="237">
        <f>10*(30-SUM('ЗМІСТ'!AA51:AA56)-SUM('ЗМІСТ'!AA47))</f>
        <v>180</v>
      </c>
      <c r="P19" s="237">
        <f>10*(30-SUM('ЗМІСТ'!AB51:AB56)-SUM('ЗМІСТ'!AB47))</f>
        <v>210</v>
      </c>
      <c r="Q19" s="250">
        <f t="shared" si="1"/>
        <v>2100</v>
      </c>
      <c r="R19" s="10"/>
      <c r="S19" s="10"/>
      <c r="T19" s="10"/>
      <c r="U19" s="93"/>
      <c r="V19" s="1"/>
      <c r="W19" s="1"/>
      <c r="X19" s="1"/>
      <c r="Y19" s="1"/>
      <c r="Z19" s="1"/>
    </row>
    <row r="20" ht="19.5" customHeight="1">
      <c r="A20" s="249" t="s">
        <v>240</v>
      </c>
      <c r="B20" s="10"/>
      <c r="C20" s="10"/>
      <c r="D20" s="10"/>
      <c r="E20" s="10"/>
      <c r="F20" s="10"/>
      <c r="G20" s="10"/>
      <c r="H20" s="89"/>
      <c r="I20" s="251">
        <f t="shared" ref="I20:P20" si="2">I19/I18</f>
        <v>16.66666667</v>
      </c>
      <c r="J20" s="251">
        <f t="shared" si="2"/>
        <v>16.66666667</v>
      </c>
      <c r="K20" s="251">
        <f t="shared" si="2"/>
        <v>16.875</v>
      </c>
      <c r="L20" s="251">
        <f t="shared" si="2"/>
        <v>16.875</v>
      </c>
      <c r="M20" s="251">
        <f t="shared" si="2"/>
        <v>16.875</v>
      </c>
      <c r="N20" s="251">
        <f t="shared" si="2"/>
        <v>16.66666667</v>
      </c>
      <c r="O20" s="251">
        <f t="shared" si="2"/>
        <v>15</v>
      </c>
      <c r="P20" s="251">
        <f t="shared" si="2"/>
        <v>21</v>
      </c>
      <c r="Q20" s="252"/>
      <c r="R20" s="10"/>
      <c r="S20" s="10"/>
      <c r="T20" s="10"/>
      <c r="U20" s="93"/>
      <c r="V20" s="1"/>
      <c r="W20" s="1"/>
      <c r="X20" s="1"/>
      <c r="Y20" s="1"/>
      <c r="Z20" s="1"/>
    </row>
    <row r="21" ht="19.5" customHeight="1">
      <c r="A21" s="108" t="s">
        <v>241</v>
      </c>
      <c r="B21" s="10"/>
      <c r="C21" s="10"/>
      <c r="D21" s="10"/>
      <c r="E21" s="10"/>
      <c r="F21" s="10"/>
      <c r="G21" s="10"/>
      <c r="H21" s="89"/>
      <c r="I21" s="251">
        <f>'ЗМІСТ'!U86</f>
        <v>30</v>
      </c>
      <c r="J21" s="251">
        <f>'ЗМІСТ'!V86</f>
        <v>30</v>
      </c>
      <c r="K21" s="251">
        <f>'ЗМІСТ'!W86</f>
        <v>30</v>
      </c>
      <c r="L21" s="251">
        <f>'ЗМІСТ'!X86</f>
        <v>30</v>
      </c>
      <c r="M21" s="251">
        <f>'ЗМІСТ'!Y86</f>
        <v>30</v>
      </c>
      <c r="N21" s="251">
        <f>'ЗМІСТ'!Z86</f>
        <v>30</v>
      </c>
      <c r="O21" s="251">
        <f>'ЗМІСТ'!AA86</f>
        <v>30</v>
      </c>
      <c r="P21" s="251">
        <f>'ЗМІСТ'!AB86</f>
        <v>30</v>
      </c>
      <c r="Q21" s="253">
        <f t="shared" ref="Q21:Q25" si="3">SUM(I21:P21)</f>
        <v>240</v>
      </c>
      <c r="R21" s="10"/>
      <c r="S21" s="10"/>
      <c r="T21" s="10"/>
      <c r="U21" s="93"/>
      <c r="V21" s="1"/>
      <c r="W21" s="1"/>
      <c r="X21" s="1"/>
      <c r="Y21" s="1"/>
      <c r="Z21" s="1"/>
    </row>
    <row r="22" ht="19.5" customHeight="1">
      <c r="A22" s="249" t="s">
        <v>242</v>
      </c>
      <c r="B22" s="10"/>
      <c r="C22" s="10"/>
      <c r="D22" s="10"/>
      <c r="E22" s="10"/>
      <c r="F22" s="10"/>
      <c r="G22" s="10"/>
      <c r="H22" s="89"/>
      <c r="I22" s="254">
        <f>'ЗМІСТ'!U88</f>
        <v>1</v>
      </c>
      <c r="J22" s="254">
        <f>'ЗМІСТ'!V88</f>
        <v>2</v>
      </c>
      <c r="K22" s="254">
        <f>'ЗМІСТ'!W88</f>
        <v>1</v>
      </c>
      <c r="L22" s="254">
        <f>'ЗМІСТ'!X88</f>
        <v>2</v>
      </c>
      <c r="M22" s="254">
        <f>'ЗМІСТ'!Y88</f>
        <v>1</v>
      </c>
      <c r="N22" s="254">
        <f>'ЗМІСТ'!Z88</f>
        <v>1</v>
      </c>
      <c r="O22" s="254">
        <f>'ЗМІСТ'!AA88</f>
        <v>2</v>
      </c>
      <c r="P22" s="254">
        <f>'ЗМІСТ'!AB88</f>
        <v>1</v>
      </c>
      <c r="Q22" s="252">
        <f t="shared" si="3"/>
        <v>11</v>
      </c>
      <c r="R22" s="10"/>
      <c r="S22" s="10"/>
      <c r="T22" s="10"/>
      <c r="U22" s="93"/>
      <c r="V22" s="1"/>
      <c r="W22" s="1"/>
      <c r="X22" s="1"/>
      <c r="Y22" s="1"/>
      <c r="Z22" s="1"/>
    </row>
    <row r="23" ht="19.5" customHeight="1">
      <c r="A23" s="249" t="s">
        <v>243</v>
      </c>
      <c r="B23" s="10"/>
      <c r="C23" s="10"/>
      <c r="D23" s="10"/>
      <c r="E23" s="10"/>
      <c r="F23" s="10"/>
      <c r="G23" s="10"/>
      <c r="H23" s="89"/>
      <c r="I23" s="254">
        <f>'ЗМІСТ'!U89</f>
        <v>5</v>
      </c>
      <c r="J23" s="254">
        <f>'ЗМІСТ'!V89</f>
        <v>6</v>
      </c>
      <c r="K23" s="254">
        <f>'ЗМІСТ'!W89</f>
        <v>4</v>
      </c>
      <c r="L23" s="254">
        <f>'ЗМІСТ'!X89</f>
        <v>5</v>
      </c>
      <c r="M23" s="254">
        <f>'ЗМІСТ'!Y89</f>
        <v>5</v>
      </c>
      <c r="N23" s="254">
        <f>'ЗМІСТ'!Z89</f>
        <v>7</v>
      </c>
      <c r="O23" s="254">
        <f>'ЗМІСТ'!AA89</f>
        <v>3</v>
      </c>
      <c r="P23" s="254">
        <f>'ЗМІСТ'!AB89</f>
        <v>4</v>
      </c>
      <c r="Q23" s="252">
        <f t="shared" si="3"/>
        <v>39</v>
      </c>
      <c r="R23" s="10"/>
      <c r="S23" s="10"/>
      <c r="T23" s="10"/>
      <c r="U23" s="93"/>
      <c r="V23" s="1"/>
      <c r="W23" s="1"/>
      <c r="X23" s="1"/>
      <c r="Y23" s="1"/>
      <c r="Z23" s="1"/>
    </row>
    <row r="24" ht="19.5" customHeight="1">
      <c r="A24" s="249" t="s">
        <v>244</v>
      </c>
      <c r="B24" s="10"/>
      <c r="C24" s="10"/>
      <c r="D24" s="10"/>
      <c r="E24" s="10"/>
      <c r="F24" s="10"/>
      <c r="G24" s="10"/>
      <c r="H24" s="89"/>
      <c r="I24" s="255">
        <f>'ЗМІСТ'!U90</f>
        <v>0</v>
      </c>
      <c r="J24" s="255">
        <f>'ЗМІСТ'!V90</f>
        <v>0</v>
      </c>
      <c r="K24" s="255">
        <f>'ЗМІСТ'!W90</f>
        <v>0</v>
      </c>
      <c r="L24" s="255">
        <f>'ЗМІСТ'!X90</f>
        <v>0</v>
      </c>
      <c r="M24" s="255">
        <f>'ЗМІСТ'!Y90</f>
        <v>1</v>
      </c>
      <c r="N24" s="255">
        <f>'ЗМІСТ'!Z90</f>
        <v>0</v>
      </c>
      <c r="O24" s="255">
        <f>'ЗМІСТ'!AA90</f>
        <v>1</v>
      </c>
      <c r="P24" s="255">
        <f>'ЗМІСТ'!AB90</f>
        <v>0</v>
      </c>
      <c r="Q24" s="252">
        <f t="shared" si="3"/>
        <v>2</v>
      </c>
      <c r="R24" s="10"/>
      <c r="S24" s="10"/>
      <c r="T24" s="10"/>
      <c r="U24" s="93"/>
      <c r="V24" s="1"/>
      <c r="W24" s="1"/>
      <c r="X24" s="1"/>
      <c r="Y24" s="1"/>
      <c r="Z24" s="1"/>
    </row>
    <row r="25" ht="19.5" customHeight="1">
      <c r="A25" s="256" t="s">
        <v>245</v>
      </c>
      <c r="B25" s="72"/>
      <c r="C25" s="72"/>
      <c r="D25" s="72"/>
      <c r="E25" s="72"/>
      <c r="F25" s="72"/>
      <c r="G25" s="72"/>
      <c r="H25" s="73"/>
      <c r="I25" s="257">
        <f>'ЗМІСТ'!U91</f>
        <v>0</v>
      </c>
      <c r="J25" s="257">
        <f>'ЗМІСТ'!V91</f>
        <v>0</v>
      </c>
      <c r="K25" s="257">
        <v>1.0</v>
      </c>
      <c r="L25" s="257">
        <v>1.0</v>
      </c>
      <c r="M25" s="257">
        <v>1.0</v>
      </c>
      <c r="N25" s="257">
        <v>1.0</v>
      </c>
      <c r="O25" s="257">
        <v>1.0</v>
      </c>
      <c r="P25" s="257">
        <v>1.0</v>
      </c>
      <c r="Q25" s="145">
        <f t="shared" si="3"/>
        <v>6</v>
      </c>
      <c r="R25" s="72"/>
      <c r="S25" s="72"/>
      <c r="T25" s="72"/>
      <c r="U25" s="117"/>
      <c r="V25" s="1"/>
      <c r="W25" s="1"/>
      <c r="X25" s="1"/>
      <c r="Y25" s="1"/>
      <c r="Z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4.75" customHeight="1">
      <c r="A28" s="258" t="s">
        <v>246</v>
      </c>
      <c r="V28" s="219"/>
      <c r="W28" s="219"/>
      <c r="X28" s="219"/>
      <c r="Y28" s="219"/>
      <c r="Z28" s="219"/>
    </row>
    <row r="29" ht="18.75" customHeight="1">
      <c r="A29" s="259"/>
      <c r="B29" s="260"/>
      <c r="C29" s="261"/>
      <c r="D29" s="262"/>
      <c r="E29" s="263"/>
      <c r="F29" s="263"/>
      <c r="G29" s="263"/>
      <c r="H29" s="264"/>
      <c r="I29" s="265"/>
      <c r="J29" s="265"/>
      <c r="K29" s="263"/>
      <c r="L29" s="263"/>
      <c r="M29" s="263"/>
      <c r="N29" s="263"/>
      <c r="O29" s="263"/>
      <c r="P29" s="263"/>
      <c r="Q29" s="265"/>
      <c r="R29" s="265"/>
      <c r="S29" s="265"/>
      <c r="T29" s="265"/>
      <c r="U29" s="265"/>
      <c r="V29" s="266"/>
      <c r="W29" s="266"/>
      <c r="X29" s="266"/>
      <c r="Y29" s="266"/>
      <c r="Z29" s="266"/>
    </row>
    <row r="30" ht="18.75" customHeight="1">
      <c r="A30" s="267" t="s">
        <v>247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9" t="s">
        <v>248</v>
      </c>
      <c r="V30" s="270"/>
      <c r="W30" s="270"/>
      <c r="X30" s="270"/>
      <c r="Y30" s="270"/>
      <c r="Z30" s="270"/>
    </row>
    <row r="31" ht="24.75" customHeight="1">
      <c r="A31" s="268" t="s">
        <v>249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9" t="s">
        <v>250</v>
      </c>
      <c r="V31" s="270"/>
      <c r="W31" s="270"/>
      <c r="X31" s="270"/>
      <c r="Y31" s="270"/>
      <c r="Z31" s="270"/>
    </row>
    <row r="32" ht="19.5" customHeight="1">
      <c r="A32" s="268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70"/>
      <c r="W32" s="270"/>
      <c r="X32" s="270"/>
      <c r="Y32" s="270"/>
      <c r="Z32" s="270"/>
    </row>
    <row r="33" ht="19.5" customHeight="1">
      <c r="A33" s="268" t="s">
        <v>251</v>
      </c>
      <c r="B33" s="268"/>
      <c r="C33" s="268"/>
      <c r="D33" s="268"/>
      <c r="E33" s="271"/>
      <c r="F33" s="272"/>
      <c r="G33" s="272"/>
      <c r="H33" s="273" t="s">
        <v>252</v>
      </c>
      <c r="I33" s="273"/>
      <c r="J33" s="273"/>
      <c r="K33" s="273"/>
      <c r="L33" s="273"/>
      <c r="M33" s="269" t="s">
        <v>253</v>
      </c>
      <c r="V33" s="270"/>
      <c r="W33" s="270"/>
      <c r="X33" s="270"/>
      <c r="Y33" s="270"/>
      <c r="Z33" s="270"/>
    </row>
    <row r="34" ht="24.75" customHeight="1">
      <c r="A34" s="268"/>
      <c r="B34" s="268"/>
      <c r="C34" s="274"/>
      <c r="D34" s="274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70"/>
      <c r="W34" s="270"/>
      <c r="X34" s="270"/>
      <c r="Y34" s="270"/>
      <c r="Z34" s="270"/>
    </row>
    <row r="35" ht="36.0" customHeight="1">
      <c r="A35" s="268" t="s">
        <v>254</v>
      </c>
      <c r="B35" s="268"/>
      <c r="C35" s="268"/>
      <c r="D35" s="268"/>
      <c r="E35" s="271"/>
      <c r="F35" s="275"/>
      <c r="G35" s="275"/>
      <c r="H35" s="268" t="s">
        <v>255</v>
      </c>
      <c r="I35" s="268"/>
      <c r="J35" s="268"/>
      <c r="K35" s="268"/>
      <c r="L35" s="276" t="s">
        <v>256</v>
      </c>
      <c r="S35" s="277" t="s">
        <v>257</v>
      </c>
      <c r="V35" s="270"/>
      <c r="W35" s="270"/>
      <c r="X35" s="270"/>
      <c r="Y35" s="270"/>
      <c r="Z35" s="270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6">
    <mergeCell ref="J5:K6"/>
    <mergeCell ref="J7:K7"/>
    <mergeCell ref="A3:C3"/>
    <mergeCell ref="A4:A6"/>
    <mergeCell ref="B4:G6"/>
    <mergeCell ref="H4:H6"/>
    <mergeCell ref="I4:K4"/>
    <mergeCell ref="I5:I6"/>
    <mergeCell ref="B7:G7"/>
    <mergeCell ref="B8:G8"/>
    <mergeCell ref="J8:K8"/>
    <mergeCell ref="B9:G9"/>
    <mergeCell ref="J9:K9"/>
    <mergeCell ref="B10:G10"/>
    <mergeCell ref="J10:K10"/>
    <mergeCell ref="J11:K11"/>
    <mergeCell ref="Q18:U18"/>
    <mergeCell ref="Q19:U19"/>
    <mergeCell ref="Q20:U20"/>
    <mergeCell ref="Q21:U21"/>
    <mergeCell ref="Q22:U22"/>
    <mergeCell ref="Q23:U23"/>
    <mergeCell ref="Q24:U24"/>
    <mergeCell ref="Q25:U25"/>
    <mergeCell ref="B11:G11"/>
    <mergeCell ref="B12:G12"/>
    <mergeCell ref="J12:K12"/>
    <mergeCell ref="A15:D15"/>
    <mergeCell ref="A16:H16"/>
    <mergeCell ref="Q16:U16"/>
    <mergeCell ref="Q17:U17"/>
    <mergeCell ref="A24:H24"/>
    <mergeCell ref="A25:H25"/>
    <mergeCell ref="A28:U28"/>
    <mergeCell ref="M30:U30"/>
    <mergeCell ref="M31:U31"/>
    <mergeCell ref="M33:U33"/>
    <mergeCell ref="L35:R35"/>
    <mergeCell ref="S35:U35"/>
    <mergeCell ref="A17:H17"/>
    <mergeCell ref="A18:H18"/>
    <mergeCell ref="A19:H19"/>
    <mergeCell ref="A20:H20"/>
    <mergeCell ref="A21:H21"/>
    <mergeCell ref="A22:H22"/>
    <mergeCell ref="A23:H2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9" width="8.86"/>
    <col customWidth="1" min="10" max="26" width="8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278" t="s">
        <v>258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279" t="s">
        <v>222</v>
      </c>
      <c r="B3" s="280">
        <v>1.0</v>
      </c>
      <c r="C3" s="280">
        <v>2.0</v>
      </c>
      <c r="D3" s="280">
        <v>3.0</v>
      </c>
      <c r="E3" s="280">
        <v>4.0</v>
      </c>
      <c r="F3" s="280">
        <v>5.0</v>
      </c>
      <c r="G3" s="280">
        <v>6.0</v>
      </c>
      <c r="H3" s="280">
        <v>7.0</v>
      </c>
      <c r="I3" s="280">
        <v>8.0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279" t="s">
        <v>259</v>
      </c>
      <c r="B4" s="280">
        <f>COUNTA('ЗМІСТ'!U11:U19,'ЗМІСТ'!U23:U42,'ЗМІСТ'!U47,'ЗМІСТ'!U51:U56,'ЗМІСТ'!U67:U72,'ЗМІСТ'!U76:U81)</f>
        <v>8</v>
      </c>
      <c r="C4" s="280">
        <f>COUNTA('ЗМІСТ'!V11:V19,'ЗМІСТ'!V23:V42,'ЗМІСТ'!V47,'ЗМІСТ'!V51:V56,'ЗМІСТ'!V67:V72,'ЗМІСТ'!V76:V81)</f>
        <v>8</v>
      </c>
      <c r="D4" s="280">
        <f>COUNTA('ЗМІСТ'!W11:W19,'ЗМІСТ'!W23:W42,'ЗМІСТ'!W47,'ЗМІСТ'!W51:W56,'ЗМІСТ'!W67:W72,'ЗМІСТ'!W76:W81)</f>
        <v>8</v>
      </c>
      <c r="E4" s="280">
        <f>COUNTA('ЗМІСТ'!X11:X19,'ЗМІСТ'!X23:X42,'ЗМІСТ'!X47,'ЗМІСТ'!X51:X56,'ЗМІСТ'!X67:X72,'ЗМІСТ'!X76:X81)</f>
        <v>8</v>
      </c>
      <c r="F4" s="280">
        <f>COUNTA('ЗМІСТ'!Y11:Y19,'ЗМІСТ'!Y23:Y42,'ЗМІСТ'!Y47,'ЗМІСТ'!Y51:Y56,'ЗМІСТ'!Y67:Y72,'ЗМІСТ'!Y76:Y81)</f>
        <v>7</v>
      </c>
      <c r="G4" s="280">
        <f>COUNTA('ЗМІСТ'!Z11:Z19,'ЗМІСТ'!Z23:Z42,'ЗМІСТ'!Z47,'ЗМІСТ'!Z51:Z56,'ЗМІСТ'!Z67:Z72,'ЗМІСТ'!Z76:Z81)</f>
        <v>8</v>
      </c>
      <c r="H4" s="280">
        <f>COUNTA('ЗМІСТ'!AA11:AA19,'ЗМІСТ'!AA23:AA42,'ЗМІСТ'!AA47,'ЗМІСТ'!AA51:AA56,'ЗМІСТ'!AA67:AA72,'ЗМІСТ'!AA76:AA81)</f>
        <v>8</v>
      </c>
      <c r="I4" s="280">
        <f>COUNTA('ЗМІСТ'!AB11:AB19,'ЗМІСТ'!AB23:AB42,'ЗМІСТ'!AB47,'ЗМІСТ'!AB51:AB56,'ЗМІСТ'!AB67:AB72,'ЗМІСТ'!AB76:AB81)</f>
        <v>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I2"/>
  </mergeCells>
  <conditionalFormatting sqref="B4:I4">
    <cfRule type="cellIs" dxfId="3" priority="1" operator="lessThanOrEqual">
      <formula>8</formula>
    </cfRule>
  </conditionalFormatting>
  <conditionalFormatting sqref="B4:I4">
    <cfRule type="cellIs" dxfId="1" priority="2" operator="greaterThan">
      <formula>8</formula>
    </cfRule>
  </conditionalFormatting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80"/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54.0"/>
    <col customWidth="1" min="3" max="27" width="7.71"/>
  </cols>
  <sheetData>
    <row r="1" ht="23.25" customHeight="1">
      <c r="A1" s="1"/>
      <c r="B1" s="281" t="s">
        <v>260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7.25" customHeight="1">
      <c r="A2" s="282" t="s">
        <v>261</v>
      </c>
      <c r="B2" s="283" t="s">
        <v>262</v>
      </c>
      <c r="C2" s="284" t="s">
        <v>263</v>
      </c>
      <c r="D2" s="285"/>
      <c r="E2" s="285"/>
      <c r="F2" s="285"/>
      <c r="G2" s="285"/>
      <c r="H2" s="286"/>
      <c r="I2" s="287" t="s">
        <v>264</v>
      </c>
      <c r="J2" s="285"/>
      <c r="K2" s="285"/>
      <c r="L2" s="285"/>
      <c r="M2" s="288">
        <v>18.0</v>
      </c>
      <c r="N2" s="289"/>
      <c r="O2" s="284" t="s">
        <v>265</v>
      </c>
      <c r="P2" s="285"/>
      <c r="Q2" s="285"/>
      <c r="R2" s="285"/>
      <c r="S2" s="285"/>
      <c r="T2" s="286"/>
      <c r="U2" s="287" t="s">
        <v>264</v>
      </c>
      <c r="V2" s="285"/>
      <c r="W2" s="285"/>
      <c r="X2" s="285"/>
      <c r="Y2" s="288">
        <v>18.0</v>
      </c>
      <c r="Z2" s="289"/>
      <c r="AA2" s="290" t="s">
        <v>266</v>
      </c>
    </row>
    <row r="3" ht="16.5" customHeight="1">
      <c r="A3" s="291"/>
      <c r="B3" s="292"/>
      <c r="C3" s="293" t="s">
        <v>241</v>
      </c>
      <c r="D3" s="294" t="s">
        <v>77</v>
      </c>
      <c r="E3" s="295" t="s">
        <v>267</v>
      </c>
      <c r="F3" s="121"/>
      <c r="G3" s="121"/>
      <c r="H3" s="130"/>
      <c r="I3" s="294" t="s">
        <v>268</v>
      </c>
      <c r="J3" s="296" t="s">
        <v>269</v>
      </c>
      <c r="K3" s="296" t="s">
        <v>270</v>
      </c>
      <c r="L3" s="296" t="s">
        <v>271</v>
      </c>
      <c r="M3" s="295" t="s">
        <v>272</v>
      </c>
      <c r="N3" s="297"/>
      <c r="O3" s="293" t="s">
        <v>241</v>
      </c>
      <c r="P3" s="294" t="s">
        <v>77</v>
      </c>
      <c r="Q3" s="295" t="s">
        <v>267</v>
      </c>
      <c r="R3" s="121"/>
      <c r="S3" s="121"/>
      <c r="T3" s="130"/>
      <c r="U3" s="294" t="s">
        <v>268</v>
      </c>
      <c r="V3" s="296" t="s">
        <v>269</v>
      </c>
      <c r="W3" s="296" t="s">
        <v>270</v>
      </c>
      <c r="X3" s="296" t="s">
        <v>271</v>
      </c>
      <c r="Y3" s="295" t="s">
        <v>272</v>
      </c>
      <c r="Z3" s="297"/>
      <c r="AA3" s="298"/>
    </row>
    <row r="4" ht="16.5" customHeight="1">
      <c r="A4" s="291"/>
      <c r="B4" s="292"/>
      <c r="C4" s="299"/>
      <c r="D4" s="213"/>
      <c r="E4" s="296" t="s">
        <v>52</v>
      </c>
      <c r="F4" s="295" t="s">
        <v>273</v>
      </c>
      <c r="G4" s="121"/>
      <c r="H4" s="130"/>
      <c r="I4" s="213"/>
      <c r="J4" s="213"/>
      <c r="K4" s="213"/>
      <c r="L4" s="213"/>
      <c r="M4" s="296" t="s">
        <v>274</v>
      </c>
      <c r="N4" s="300" t="s">
        <v>275</v>
      </c>
      <c r="O4" s="299"/>
      <c r="P4" s="213"/>
      <c r="Q4" s="296" t="s">
        <v>52</v>
      </c>
      <c r="R4" s="295" t="s">
        <v>273</v>
      </c>
      <c r="S4" s="121"/>
      <c r="T4" s="130"/>
      <c r="U4" s="213"/>
      <c r="V4" s="213"/>
      <c r="W4" s="213"/>
      <c r="X4" s="213"/>
      <c r="Y4" s="296" t="s">
        <v>274</v>
      </c>
      <c r="Z4" s="300" t="s">
        <v>275</v>
      </c>
      <c r="AA4" s="298"/>
    </row>
    <row r="5" ht="37.5" customHeight="1">
      <c r="A5" s="301"/>
      <c r="B5" s="302"/>
      <c r="C5" s="303"/>
      <c r="D5" s="30"/>
      <c r="E5" s="30"/>
      <c r="F5" s="304" t="s">
        <v>276</v>
      </c>
      <c r="G5" s="304" t="s">
        <v>277</v>
      </c>
      <c r="H5" s="304" t="s">
        <v>278</v>
      </c>
      <c r="I5" s="30"/>
      <c r="J5" s="30"/>
      <c r="K5" s="30"/>
      <c r="L5" s="30"/>
      <c r="M5" s="30"/>
      <c r="N5" s="302"/>
      <c r="O5" s="303"/>
      <c r="P5" s="30"/>
      <c r="Q5" s="30"/>
      <c r="R5" s="304" t="s">
        <v>276</v>
      </c>
      <c r="S5" s="304" t="s">
        <v>277</v>
      </c>
      <c r="T5" s="304" t="s">
        <v>278</v>
      </c>
      <c r="U5" s="30"/>
      <c r="V5" s="30"/>
      <c r="W5" s="30"/>
      <c r="X5" s="30"/>
      <c r="Y5" s="30"/>
      <c r="Z5" s="302"/>
      <c r="AA5" s="305"/>
    </row>
    <row r="6" ht="38.25" customHeight="1">
      <c r="A6" s="306">
        <v>1.0</v>
      </c>
      <c r="B6" s="307" t="s">
        <v>97</v>
      </c>
      <c r="C6" s="308">
        <v>3.0</v>
      </c>
      <c r="D6" s="309">
        <f t="shared" ref="D6:D18" si="1">C6*30</f>
        <v>90</v>
      </c>
      <c r="E6" s="310">
        <f t="shared" ref="E6:E18" si="2">SUM(F6:H6)</f>
        <v>0</v>
      </c>
      <c r="F6" s="311"/>
      <c r="G6" s="311"/>
      <c r="H6" s="311"/>
      <c r="I6" s="310">
        <f t="shared" ref="I6:I18" si="3">D6-E6</f>
        <v>90</v>
      </c>
      <c r="J6" s="312">
        <f t="shared" ref="J6:J18" si="4">E6/$M$2</f>
        <v>0</v>
      </c>
      <c r="K6" s="311"/>
      <c r="L6" s="310">
        <f t="shared" ref="L6:L18" si="5">ROUND(C6/3,0)</f>
        <v>1</v>
      </c>
      <c r="M6" s="311"/>
      <c r="N6" s="313">
        <v>1.0</v>
      </c>
      <c r="O6" s="308"/>
      <c r="P6" s="309">
        <f t="shared" ref="P6:P18" si="6">O6*30</f>
        <v>0</v>
      </c>
      <c r="Q6" s="310">
        <f t="shared" ref="Q6:Q18" si="7">SUM(R6:T6)</f>
        <v>0</v>
      </c>
      <c r="R6" s="311"/>
      <c r="S6" s="311"/>
      <c r="T6" s="311"/>
      <c r="U6" s="310">
        <f t="shared" ref="U6:U18" si="8">P6-Q6</f>
        <v>0</v>
      </c>
      <c r="V6" s="312">
        <f t="shared" ref="V6:V18" si="9">Q6/$Y$2</f>
        <v>0</v>
      </c>
      <c r="W6" s="311"/>
      <c r="X6" s="310">
        <f t="shared" ref="X6:X18" si="10">ROUND(O6/3,0)</f>
        <v>0</v>
      </c>
      <c r="Y6" s="311"/>
      <c r="Z6" s="313"/>
      <c r="AA6" s="314"/>
    </row>
    <row r="7" ht="19.5" customHeight="1">
      <c r="A7" s="306">
        <v>2.0</v>
      </c>
      <c r="B7" s="315" t="s">
        <v>99</v>
      </c>
      <c r="C7" s="308">
        <v>3.0</v>
      </c>
      <c r="D7" s="309">
        <f t="shared" si="1"/>
        <v>90</v>
      </c>
      <c r="E7" s="310">
        <f t="shared" si="2"/>
        <v>0</v>
      </c>
      <c r="F7" s="311"/>
      <c r="G7" s="311"/>
      <c r="H7" s="311"/>
      <c r="I7" s="310">
        <f t="shared" si="3"/>
        <v>90</v>
      </c>
      <c r="J7" s="312">
        <f t="shared" si="4"/>
        <v>0</v>
      </c>
      <c r="K7" s="311"/>
      <c r="L7" s="310">
        <f t="shared" si="5"/>
        <v>1</v>
      </c>
      <c r="M7" s="311"/>
      <c r="N7" s="313">
        <v>1.0</v>
      </c>
      <c r="O7" s="308"/>
      <c r="P7" s="309">
        <f t="shared" si="6"/>
        <v>0</v>
      </c>
      <c r="Q7" s="310">
        <f t="shared" si="7"/>
        <v>0</v>
      </c>
      <c r="R7" s="311"/>
      <c r="S7" s="311"/>
      <c r="T7" s="311"/>
      <c r="U7" s="310">
        <f t="shared" si="8"/>
        <v>0</v>
      </c>
      <c r="V7" s="312">
        <f t="shared" si="9"/>
        <v>0</v>
      </c>
      <c r="W7" s="311"/>
      <c r="X7" s="310">
        <f t="shared" si="10"/>
        <v>0</v>
      </c>
      <c r="Y7" s="311"/>
      <c r="Z7" s="313"/>
      <c r="AA7" s="314"/>
    </row>
    <row r="8" ht="19.5" customHeight="1">
      <c r="A8" s="306">
        <v>3.0</v>
      </c>
      <c r="B8" s="315" t="s">
        <v>107</v>
      </c>
      <c r="C8" s="308">
        <v>3.0</v>
      </c>
      <c r="D8" s="309">
        <f t="shared" si="1"/>
        <v>90</v>
      </c>
      <c r="E8" s="310">
        <f t="shared" si="2"/>
        <v>0</v>
      </c>
      <c r="F8" s="311"/>
      <c r="G8" s="311"/>
      <c r="H8" s="311"/>
      <c r="I8" s="310">
        <f t="shared" si="3"/>
        <v>90</v>
      </c>
      <c r="J8" s="312">
        <f t="shared" si="4"/>
        <v>0</v>
      </c>
      <c r="K8" s="311"/>
      <c r="L8" s="310">
        <f t="shared" si="5"/>
        <v>1</v>
      </c>
      <c r="M8" s="311"/>
      <c r="N8" s="313"/>
      <c r="O8" s="308">
        <v>3.0</v>
      </c>
      <c r="P8" s="309">
        <f t="shared" si="6"/>
        <v>90</v>
      </c>
      <c r="Q8" s="310">
        <f t="shared" si="7"/>
        <v>0</v>
      </c>
      <c r="R8" s="311"/>
      <c r="S8" s="311"/>
      <c r="T8" s="311"/>
      <c r="U8" s="310">
        <f t="shared" si="8"/>
        <v>90</v>
      </c>
      <c r="V8" s="312">
        <f t="shared" si="9"/>
        <v>0</v>
      </c>
      <c r="W8" s="311"/>
      <c r="X8" s="310">
        <f t="shared" si="10"/>
        <v>1</v>
      </c>
      <c r="Y8" s="311"/>
      <c r="Z8" s="313">
        <v>2.0</v>
      </c>
      <c r="AA8" s="314"/>
    </row>
    <row r="9" ht="19.5" customHeight="1">
      <c r="A9" s="306">
        <v>4.0</v>
      </c>
      <c r="B9" s="315" t="s">
        <v>109</v>
      </c>
      <c r="C9" s="308">
        <v>3.0</v>
      </c>
      <c r="D9" s="309">
        <f t="shared" si="1"/>
        <v>90</v>
      </c>
      <c r="E9" s="310">
        <f t="shared" si="2"/>
        <v>0</v>
      </c>
      <c r="F9" s="311"/>
      <c r="G9" s="311"/>
      <c r="H9" s="311"/>
      <c r="I9" s="310">
        <f t="shared" si="3"/>
        <v>90</v>
      </c>
      <c r="J9" s="312">
        <f t="shared" si="4"/>
        <v>0</v>
      </c>
      <c r="K9" s="311"/>
      <c r="L9" s="310">
        <f t="shared" si="5"/>
        <v>1</v>
      </c>
      <c r="M9" s="311"/>
      <c r="N9" s="313"/>
      <c r="O9" s="308">
        <v>3.0</v>
      </c>
      <c r="P9" s="309">
        <f t="shared" si="6"/>
        <v>90</v>
      </c>
      <c r="Q9" s="310">
        <f t="shared" si="7"/>
        <v>0</v>
      </c>
      <c r="R9" s="311"/>
      <c r="S9" s="311"/>
      <c r="T9" s="311"/>
      <c r="U9" s="310">
        <f t="shared" si="8"/>
        <v>90</v>
      </c>
      <c r="V9" s="312">
        <f t="shared" si="9"/>
        <v>0</v>
      </c>
      <c r="W9" s="311"/>
      <c r="X9" s="310">
        <f t="shared" si="10"/>
        <v>1</v>
      </c>
      <c r="Y9" s="311"/>
      <c r="Z9" s="313">
        <v>2.0</v>
      </c>
      <c r="AA9" s="314"/>
    </row>
    <row r="10" ht="19.5" customHeight="1">
      <c r="A10" s="306">
        <v>5.0</v>
      </c>
      <c r="B10" s="307" t="s">
        <v>117</v>
      </c>
      <c r="C10" s="308">
        <v>5.0</v>
      </c>
      <c r="D10" s="309">
        <f t="shared" si="1"/>
        <v>150</v>
      </c>
      <c r="E10" s="310">
        <f t="shared" si="2"/>
        <v>0</v>
      </c>
      <c r="F10" s="311"/>
      <c r="G10" s="311"/>
      <c r="H10" s="311"/>
      <c r="I10" s="310">
        <f t="shared" si="3"/>
        <v>150</v>
      </c>
      <c r="J10" s="312">
        <f t="shared" si="4"/>
        <v>0</v>
      </c>
      <c r="K10" s="311"/>
      <c r="L10" s="310">
        <f t="shared" si="5"/>
        <v>2</v>
      </c>
      <c r="M10" s="311">
        <v>1.0</v>
      </c>
      <c r="N10" s="313"/>
      <c r="O10" s="308"/>
      <c r="P10" s="309">
        <f t="shared" si="6"/>
        <v>0</v>
      </c>
      <c r="Q10" s="310">
        <f t="shared" si="7"/>
        <v>0</v>
      </c>
      <c r="R10" s="311"/>
      <c r="S10" s="311"/>
      <c r="T10" s="311"/>
      <c r="U10" s="310">
        <f t="shared" si="8"/>
        <v>0</v>
      </c>
      <c r="V10" s="312">
        <f t="shared" si="9"/>
        <v>0</v>
      </c>
      <c r="W10" s="311"/>
      <c r="X10" s="310">
        <f t="shared" si="10"/>
        <v>0</v>
      </c>
      <c r="Y10" s="311"/>
      <c r="Z10" s="313"/>
      <c r="AA10" s="314"/>
    </row>
    <row r="11" ht="19.5" customHeight="1">
      <c r="A11" s="306">
        <v>6.0</v>
      </c>
      <c r="B11" s="307" t="s">
        <v>119</v>
      </c>
      <c r="C11" s="308">
        <v>3.0</v>
      </c>
      <c r="D11" s="309">
        <f t="shared" si="1"/>
        <v>90</v>
      </c>
      <c r="E11" s="310">
        <f t="shared" si="2"/>
        <v>0</v>
      </c>
      <c r="F11" s="311"/>
      <c r="G11" s="311"/>
      <c r="H11" s="311"/>
      <c r="I11" s="310">
        <f t="shared" si="3"/>
        <v>90</v>
      </c>
      <c r="J11" s="312">
        <f t="shared" si="4"/>
        <v>0</v>
      </c>
      <c r="K11" s="311"/>
      <c r="L11" s="310">
        <f t="shared" si="5"/>
        <v>1</v>
      </c>
      <c r="M11" s="311"/>
      <c r="N11" s="313">
        <v>1.0</v>
      </c>
      <c r="O11" s="308"/>
      <c r="P11" s="309">
        <f t="shared" si="6"/>
        <v>0</v>
      </c>
      <c r="Q11" s="310">
        <f t="shared" si="7"/>
        <v>0</v>
      </c>
      <c r="R11" s="311"/>
      <c r="S11" s="311"/>
      <c r="T11" s="311"/>
      <c r="U11" s="310">
        <f t="shared" si="8"/>
        <v>0</v>
      </c>
      <c r="V11" s="312">
        <f t="shared" si="9"/>
        <v>0</v>
      </c>
      <c r="W11" s="311"/>
      <c r="X11" s="310">
        <f t="shared" si="10"/>
        <v>0</v>
      </c>
      <c r="Y11" s="311"/>
      <c r="Z11" s="313"/>
      <c r="AA11" s="314"/>
    </row>
    <row r="12" ht="19.5" customHeight="1">
      <c r="A12" s="306">
        <v>7.0</v>
      </c>
      <c r="B12" s="315" t="s">
        <v>121</v>
      </c>
      <c r="C12" s="308">
        <v>5.0</v>
      </c>
      <c r="D12" s="309">
        <f t="shared" si="1"/>
        <v>150</v>
      </c>
      <c r="E12" s="310">
        <f t="shared" si="2"/>
        <v>0</v>
      </c>
      <c r="F12" s="311"/>
      <c r="G12" s="311"/>
      <c r="H12" s="311"/>
      <c r="I12" s="310">
        <f t="shared" si="3"/>
        <v>150</v>
      </c>
      <c r="J12" s="312">
        <f t="shared" si="4"/>
        <v>0</v>
      </c>
      <c r="K12" s="311"/>
      <c r="L12" s="310">
        <f t="shared" si="5"/>
        <v>2</v>
      </c>
      <c r="M12" s="311"/>
      <c r="N12" s="313">
        <v>1.0</v>
      </c>
      <c r="O12" s="308">
        <v>3.0</v>
      </c>
      <c r="P12" s="309">
        <f t="shared" si="6"/>
        <v>90</v>
      </c>
      <c r="Q12" s="310">
        <f t="shared" si="7"/>
        <v>0</v>
      </c>
      <c r="R12" s="311"/>
      <c r="S12" s="311"/>
      <c r="T12" s="311"/>
      <c r="U12" s="310">
        <f t="shared" si="8"/>
        <v>90</v>
      </c>
      <c r="V12" s="312">
        <f t="shared" si="9"/>
        <v>0</v>
      </c>
      <c r="W12" s="311"/>
      <c r="X12" s="310">
        <f t="shared" si="10"/>
        <v>1</v>
      </c>
      <c r="Y12" s="311">
        <v>2.0</v>
      </c>
      <c r="Z12" s="313"/>
      <c r="AA12" s="314"/>
    </row>
    <row r="13" ht="19.5" customHeight="1">
      <c r="A13" s="306">
        <v>8.0</v>
      </c>
      <c r="B13" s="315" t="s">
        <v>185</v>
      </c>
      <c r="C13" s="308">
        <v>5.0</v>
      </c>
      <c r="D13" s="309">
        <f t="shared" si="1"/>
        <v>150</v>
      </c>
      <c r="E13" s="310">
        <f t="shared" si="2"/>
        <v>0</v>
      </c>
      <c r="F13" s="311"/>
      <c r="G13" s="311"/>
      <c r="H13" s="311"/>
      <c r="I13" s="310">
        <f t="shared" si="3"/>
        <v>150</v>
      </c>
      <c r="J13" s="312">
        <f t="shared" si="4"/>
        <v>0</v>
      </c>
      <c r="K13" s="311"/>
      <c r="L13" s="310">
        <f t="shared" si="5"/>
        <v>2</v>
      </c>
      <c r="M13" s="311"/>
      <c r="N13" s="313">
        <v>1.0</v>
      </c>
      <c r="O13" s="308"/>
      <c r="P13" s="309">
        <f t="shared" si="6"/>
        <v>0</v>
      </c>
      <c r="Q13" s="310">
        <f t="shared" si="7"/>
        <v>0</v>
      </c>
      <c r="R13" s="311"/>
      <c r="S13" s="311"/>
      <c r="T13" s="311"/>
      <c r="U13" s="310">
        <f t="shared" si="8"/>
        <v>0</v>
      </c>
      <c r="V13" s="312">
        <f t="shared" si="9"/>
        <v>0</v>
      </c>
      <c r="W13" s="311"/>
      <c r="X13" s="310">
        <f t="shared" si="10"/>
        <v>0</v>
      </c>
      <c r="Y13" s="311"/>
      <c r="Z13" s="313"/>
      <c r="AA13" s="314"/>
    </row>
    <row r="14" ht="19.5" customHeight="1">
      <c r="A14" s="306">
        <v>9.0</v>
      </c>
      <c r="B14" s="307" t="s">
        <v>101</v>
      </c>
      <c r="C14" s="308"/>
      <c r="D14" s="309">
        <f t="shared" si="1"/>
        <v>0</v>
      </c>
      <c r="E14" s="310">
        <f t="shared" si="2"/>
        <v>0</v>
      </c>
      <c r="F14" s="311"/>
      <c r="G14" s="311"/>
      <c r="H14" s="311"/>
      <c r="I14" s="310">
        <f t="shared" si="3"/>
        <v>0</v>
      </c>
      <c r="J14" s="312">
        <f t="shared" si="4"/>
        <v>0</v>
      </c>
      <c r="K14" s="311"/>
      <c r="L14" s="310">
        <f t="shared" si="5"/>
        <v>0</v>
      </c>
      <c r="M14" s="311"/>
      <c r="N14" s="313"/>
      <c r="O14" s="308">
        <v>3.0</v>
      </c>
      <c r="P14" s="309">
        <f t="shared" si="6"/>
        <v>90</v>
      </c>
      <c r="Q14" s="310">
        <f t="shared" si="7"/>
        <v>0</v>
      </c>
      <c r="R14" s="311"/>
      <c r="S14" s="311"/>
      <c r="T14" s="311"/>
      <c r="U14" s="310">
        <f t="shared" si="8"/>
        <v>90</v>
      </c>
      <c r="V14" s="312">
        <f t="shared" si="9"/>
        <v>0</v>
      </c>
      <c r="W14" s="311"/>
      <c r="X14" s="310">
        <f t="shared" si="10"/>
        <v>1</v>
      </c>
      <c r="Y14" s="311"/>
      <c r="Z14" s="313">
        <v>2.0</v>
      </c>
      <c r="AA14" s="314"/>
    </row>
    <row r="15" ht="19.5" customHeight="1">
      <c r="A15" s="306">
        <v>10.0</v>
      </c>
      <c r="B15" s="307" t="s">
        <v>103</v>
      </c>
      <c r="C15" s="308"/>
      <c r="D15" s="309">
        <f t="shared" si="1"/>
        <v>0</v>
      </c>
      <c r="E15" s="310">
        <f t="shared" si="2"/>
        <v>0</v>
      </c>
      <c r="F15" s="311"/>
      <c r="G15" s="311"/>
      <c r="H15" s="311"/>
      <c r="I15" s="310">
        <f t="shared" si="3"/>
        <v>0</v>
      </c>
      <c r="J15" s="312">
        <f t="shared" si="4"/>
        <v>0</v>
      </c>
      <c r="K15" s="311"/>
      <c r="L15" s="310">
        <f t="shared" si="5"/>
        <v>0</v>
      </c>
      <c r="M15" s="311"/>
      <c r="N15" s="313"/>
      <c r="O15" s="308">
        <v>3.0</v>
      </c>
      <c r="P15" s="309">
        <f t="shared" si="6"/>
        <v>90</v>
      </c>
      <c r="Q15" s="310">
        <f t="shared" si="7"/>
        <v>0</v>
      </c>
      <c r="R15" s="311"/>
      <c r="S15" s="311"/>
      <c r="T15" s="311"/>
      <c r="U15" s="310">
        <f t="shared" si="8"/>
        <v>90</v>
      </c>
      <c r="V15" s="312">
        <f t="shared" si="9"/>
        <v>0</v>
      </c>
      <c r="W15" s="311"/>
      <c r="X15" s="310">
        <f t="shared" si="10"/>
        <v>1</v>
      </c>
      <c r="Y15" s="311"/>
      <c r="Z15" s="313">
        <v>2.0</v>
      </c>
      <c r="AA15" s="314"/>
    </row>
    <row r="16" ht="19.5" customHeight="1">
      <c r="A16" s="306">
        <v>11.0</v>
      </c>
      <c r="B16" s="307" t="s">
        <v>123</v>
      </c>
      <c r="C16" s="308"/>
      <c r="D16" s="309">
        <f t="shared" si="1"/>
        <v>0</v>
      </c>
      <c r="E16" s="310">
        <f t="shared" si="2"/>
        <v>0</v>
      </c>
      <c r="F16" s="311"/>
      <c r="G16" s="311"/>
      <c r="H16" s="311"/>
      <c r="I16" s="310">
        <f t="shared" si="3"/>
        <v>0</v>
      </c>
      <c r="J16" s="312">
        <f t="shared" si="4"/>
        <v>0</v>
      </c>
      <c r="K16" s="311"/>
      <c r="L16" s="310">
        <f t="shared" si="5"/>
        <v>0</v>
      </c>
      <c r="M16" s="311"/>
      <c r="N16" s="313"/>
      <c r="O16" s="308">
        <v>5.0</v>
      </c>
      <c r="P16" s="309">
        <f t="shared" si="6"/>
        <v>150</v>
      </c>
      <c r="Q16" s="310">
        <f t="shared" si="7"/>
        <v>0</v>
      </c>
      <c r="R16" s="311"/>
      <c r="S16" s="311"/>
      <c r="T16" s="311"/>
      <c r="U16" s="310">
        <f t="shared" si="8"/>
        <v>150</v>
      </c>
      <c r="V16" s="312">
        <f t="shared" si="9"/>
        <v>0</v>
      </c>
      <c r="W16" s="311"/>
      <c r="X16" s="310">
        <f t="shared" si="10"/>
        <v>2</v>
      </c>
      <c r="Y16" s="311">
        <v>2.0</v>
      </c>
      <c r="Z16" s="313"/>
      <c r="AA16" s="314"/>
    </row>
    <row r="17" ht="19.5" customHeight="1">
      <c r="A17" s="306">
        <v>12.0</v>
      </c>
      <c r="B17" s="307" t="s">
        <v>187</v>
      </c>
      <c r="C17" s="308"/>
      <c r="D17" s="309">
        <f t="shared" si="1"/>
        <v>0</v>
      </c>
      <c r="E17" s="316">
        <f t="shared" si="2"/>
        <v>0</v>
      </c>
      <c r="F17" s="317"/>
      <c r="G17" s="317"/>
      <c r="H17" s="317"/>
      <c r="I17" s="316">
        <f t="shared" si="3"/>
        <v>0</v>
      </c>
      <c r="J17" s="312">
        <f t="shared" si="4"/>
        <v>0</v>
      </c>
      <c r="K17" s="311"/>
      <c r="L17" s="310">
        <f t="shared" si="5"/>
        <v>0</v>
      </c>
      <c r="M17" s="311"/>
      <c r="N17" s="313"/>
      <c r="O17" s="308">
        <v>5.0</v>
      </c>
      <c r="P17" s="309">
        <f t="shared" si="6"/>
        <v>150</v>
      </c>
      <c r="Q17" s="310">
        <f t="shared" si="7"/>
        <v>0</v>
      </c>
      <c r="R17" s="311"/>
      <c r="S17" s="311"/>
      <c r="T17" s="311"/>
      <c r="U17" s="310">
        <f t="shared" si="8"/>
        <v>150</v>
      </c>
      <c r="V17" s="312">
        <f t="shared" si="9"/>
        <v>0</v>
      </c>
      <c r="W17" s="311"/>
      <c r="X17" s="310">
        <f t="shared" si="10"/>
        <v>2</v>
      </c>
      <c r="Y17" s="311"/>
      <c r="Z17" s="313">
        <v>2.0</v>
      </c>
      <c r="AA17" s="314"/>
    </row>
    <row r="18" ht="19.5" customHeight="1">
      <c r="A18" s="306">
        <v>13.0</v>
      </c>
      <c r="B18" s="315" t="s">
        <v>189</v>
      </c>
      <c r="C18" s="308"/>
      <c r="D18" s="309">
        <f t="shared" si="1"/>
        <v>0</v>
      </c>
      <c r="E18" s="310">
        <f t="shared" si="2"/>
        <v>0</v>
      </c>
      <c r="F18" s="311"/>
      <c r="G18" s="311"/>
      <c r="H18" s="311"/>
      <c r="I18" s="310">
        <f t="shared" si="3"/>
        <v>0</v>
      </c>
      <c r="J18" s="312">
        <f t="shared" si="4"/>
        <v>0</v>
      </c>
      <c r="K18" s="311"/>
      <c r="L18" s="310">
        <f t="shared" si="5"/>
        <v>0</v>
      </c>
      <c r="M18" s="311"/>
      <c r="N18" s="313"/>
      <c r="O18" s="308">
        <v>5.0</v>
      </c>
      <c r="P18" s="309">
        <f t="shared" si="6"/>
        <v>150</v>
      </c>
      <c r="Q18" s="310">
        <f t="shared" si="7"/>
        <v>0</v>
      </c>
      <c r="R18" s="311"/>
      <c r="S18" s="311"/>
      <c r="T18" s="311"/>
      <c r="U18" s="310">
        <f t="shared" si="8"/>
        <v>150</v>
      </c>
      <c r="V18" s="312">
        <f t="shared" si="9"/>
        <v>0</v>
      </c>
      <c r="W18" s="311"/>
      <c r="X18" s="310">
        <f t="shared" si="10"/>
        <v>2</v>
      </c>
      <c r="Y18" s="311"/>
      <c r="Z18" s="313">
        <v>2.0</v>
      </c>
      <c r="AA18" s="314"/>
    </row>
    <row r="19" ht="16.5" customHeight="1">
      <c r="A19" s="318" t="s">
        <v>218</v>
      </c>
      <c r="B19" s="319"/>
      <c r="C19" s="320">
        <f t="shared" ref="C19:J19" si="11">SUM(C6:C18)</f>
        <v>30</v>
      </c>
      <c r="D19" s="321">
        <f t="shared" si="11"/>
        <v>900</v>
      </c>
      <c r="E19" s="321">
        <f t="shared" si="11"/>
        <v>0</v>
      </c>
      <c r="F19" s="321">
        <f t="shared" si="11"/>
        <v>0</v>
      </c>
      <c r="G19" s="321">
        <f t="shared" si="11"/>
        <v>0</v>
      </c>
      <c r="H19" s="321">
        <f t="shared" si="11"/>
        <v>0</v>
      </c>
      <c r="I19" s="321">
        <f t="shared" si="11"/>
        <v>900</v>
      </c>
      <c r="J19" s="322">
        <f t="shared" si="11"/>
        <v>0</v>
      </c>
      <c r="K19" s="321">
        <f>COUNT(K6:K18)</f>
        <v>0</v>
      </c>
      <c r="L19" s="321">
        <f>SUM(L6:L18)</f>
        <v>11</v>
      </c>
      <c r="M19" s="321">
        <f t="shared" ref="M19:N19" si="12">COUNT(M6:M18)</f>
        <v>1</v>
      </c>
      <c r="N19" s="323">
        <f t="shared" si="12"/>
        <v>5</v>
      </c>
      <c r="O19" s="320">
        <f t="shared" ref="O19:V19" si="13">SUM(O6:O18)</f>
        <v>30</v>
      </c>
      <c r="P19" s="321">
        <f t="shared" si="13"/>
        <v>900</v>
      </c>
      <c r="Q19" s="321">
        <f t="shared" si="13"/>
        <v>0</v>
      </c>
      <c r="R19" s="321">
        <f t="shared" si="13"/>
        <v>0</v>
      </c>
      <c r="S19" s="321">
        <f t="shared" si="13"/>
        <v>0</v>
      </c>
      <c r="T19" s="321">
        <f t="shared" si="13"/>
        <v>0</v>
      </c>
      <c r="U19" s="321">
        <f t="shared" si="13"/>
        <v>900</v>
      </c>
      <c r="V19" s="322">
        <f t="shared" si="13"/>
        <v>0</v>
      </c>
      <c r="W19" s="321">
        <f>COUNT(W6:W18)</f>
        <v>0</v>
      </c>
      <c r="X19" s="321">
        <f>SUM(X6:X18)</f>
        <v>11</v>
      </c>
      <c r="Y19" s="321">
        <f t="shared" ref="Y19:Z19" si="14">COUNT(Y6:Y18)</f>
        <v>2</v>
      </c>
      <c r="Z19" s="323">
        <f t="shared" si="14"/>
        <v>6</v>
      </c>
      <c r="AA19" s="324"/>
    </row>
    <row r="20" ht="13.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2">
    <mergeCell ref="Q3:T3"/>
    <mergeCell ref="U3:U5"/>
    <mergeCell ref="Q4:Q5"/>
    <mergeCell ref="R4:T4"/>
    <mergeCell ref="E4:E5"/>
    <mergeCell ref="F4:H4"/>
    <mergeCell ref="M4:M5"/>
    <mergeCell ref="N4:N5"/>
    <mergeCell ref="Y4:Y5"/>
    <mergeCell ref="Z4:Z5"/>
    <mergeCell ref="A2:A5"/>
    <mergeCell ref="B2:B5"/>
    <mergeCell ref="C2:H2"/>
    <mergeCell ref="I2:L2"/>
    <mergeCell ref="O2:T2"/>
    <mergeCell ref="U2:X2"/>
    <mergeCell ref="AA2:AA5"/>
    <mergeCell ref="C3:C5"/>
    <mergeCell ref="D3:D5"/>
    <mergeCell ref="A19:B19"/>
    <mergeCell ref="E3:H3"/>
    <mergeCell ref="I3:I5"/>
    <mergeCell ref="J3:J5"/>
    <mergeCell ref="K3:K5"/>
    <mergeCell ref="L3:L5"/>
    <mergeCell ref="M3:N3"/>
    <mergeCell ref="O3:O5"/>
    <mergeCell ref="P3:P5"/>
    <mergeCell ref="V3:V5"/>
    <mergeCell ref="W3:W5"/>
    <mergeCell ref="X3:X5"/>
    <mergeCell ref="Y3:Z3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80"/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54.0"/>
    <col customWidth="1" min="3" max="27" width="7.71"/>
  </cols>
  <sheetData>
    <row r="1" ht="23.25" customHeight="1">
      <c r="A1" s="1"/>
      <c r="B1" s="281" t="s">
        <v>279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7.25" customHeight="1">
      <c r="A2" s="282" t="s">
        <v>261</v>
      </c>
      <c r="B2" s="283" t="s">
        <v>262</v>
      </c>
      <c r="C2" s="284" t="s">
        <v>280</v>
      </c>
      <c r="D2" s="285"/>
      <c r="E2" s="285"/>
      <c r="F2" s="285"/>
      <c r="G2" s="285"/>
      <c r="H2" s="286"/>
      <c r="I2" s="287" t="s">
        <v>264</v>
      </c>
      <c r="J2" s="285"/>
      <c r="K2" s="285"/>
      <c r="L2" s="285"/>
      <c r="M2" s="288">
        <v>16.0</v>
      </c>
      <c r="N2" s="289"/>
      <c r="O2" s="284" t="s">
        <v>281</v>
      </c>
      <c r="P2" s="285"/>
      <c r="Q2" s="285"/>
      <c r="R2" s="285"/>
      <c r="S2" s="285"/>
      <c r="T2" s="286"/>
      <c r="U2" s="287" t="s">
        <v>264</v>
      </c>
      <c r="V2" s="285"/>
      <c r="W2" s="285"/>
      <c r="X2" s="285"/>
      <c r="Y2" s="288">
        <v>16.0</v>
      </c>
      <c r="Z2" s="289"/>
      <c r="AA2" s="290" t="s">
        <v>266</v>
      </c>
    </row>
    <row r="3" ht="16.5" customHeight="1">
      <c r="A3" s="291"/>
      <c r="B3" s="292"/>
      <c r="C3" s="293" t="s">
        <v>241</v>
      </c>
      <c r="D3" s="294" t="s">
        <v>77</v>
      </c>
      <c r="E3" s="295" t="s">
        <v>267</v>
      </c>
      <c r="F3" s="121"/>
      <c r="G3" s="121"/>
      <c r="H3" s="130"/>
      <c r="I3" s="294" t="s">
        <v>268</v>
      </c>
      <c r="J3" s="296" t="s">
        <v>269</v>
      </c>
      <c r="K3" s="296" t="s">
        <v>270</v>
      </c>
      <c r="L3" s="296" t="s">
        <v>271</v>
      </c>
      <c r="M3" s="295" t="s">
        <v>272</v>
      </c>
      <c r="N3" s="297"/>
      <c r="O3" s="293" t="s">
        <v>241</v>
      </c>
      <c r="P3" s="294" t="s">
        <v>77</v>
      </c>
      <c r="Q3" s="295" t="s">
        <v>267</v>
      </c>
      <c r="R3" s="121"/>
      <c r="S3" s="121"/>
      <c r="T3" s="130"/>
      <c r="U3" s="294" t="s">
        <v>268</v>
      </c>
      <c r="V3" s="296" t="s">
        <v>269</v>
      </c>
      <c r="W3" s="296" t="s">
        <v>270</v>
      </c>
      <c r="X3" s="296" t="s">
        <v>271</v>
      </c>
      <c r="Y3" s="295" t="s">
        <v>272</v>
      </c>
      <c r="Z3" s="297"/>
      <c r="AA3" s="298"/>
    </row>
    <row r="4" ht="16.5" customHeight="1">
      <c r="A4" s="291"/>
      <c r="B4" s="292"/>
      <c r="C4" s="299"/>
      <c r="D4" s="213"/>
      <c r="E4" s="296" t="s">
        <v>52</v>
      </c>
      <c r="F4" s="295" t="s">
        <v>273</v>
      </c>
      <c r="G4" s="121"/>
      <c r="H4" s="130"/>
      <c r="I4" s="213"/>
      <c r="J4" s="213"/>
      <c r="K4" s="213"/>
      <c r="L4" s="213"/>
      <c r="M4" s="296" t="s">
        <v>274</v>
      </c>
      <c r="N4" s="300" t="s">
        <v>275</v>
      </c>
      <c r="O4" s="299"/>
      <c r="P4" s="213"/>
      <c r="Q4" s="296" t="s">
        <v>52</v>
      </c>
      <c r="R4" s="295" t="s">
        <v>273</v>
      </c>
      <c r="S4" s="121"/>
      <c r="T4" s="130"/>
      <c r="U4" s="213"/>
      <c r="V4" s="213"/>
      <c r="W4" s="213"/>
      <c r="X4" s="213"/>
      <c r="Y4" s="296" t="s">
        <v>274</v>
      </c>
      <c r="Z4" s="300" t="s">
        <v>275</v>
      </c>
      <c r="AA4" s="298"/>
    </row>
    <row r="5" ht="37.5" customHeight="1">
      <c r="A5" s="301"/>
      <c r="B5" s="302"/>
      <c r="C5" s="303"/>
      <c r="D5" s="30"/>
      <c r="E5" s="30"/>
      <c r="F5" s="304" t="s">
        <v>276</v>
      </c>
      <c r="G5" s="304" t="s">
        <v>277</v>
      </c>
      <c r="H5" s="304" t="s">
        <v>278</v>
      </c>
      <c r="I5" s="30"/>
      <c r="J5" s="30"/>
      <c r="K5" s="30"/>
      <c r="L5" s="30"/>
      <c r="M5" s="30"/>
      <c r="N5" s="302"/>
      <c r="O5" s="303"/>
      <c r="P5" s="30"/>
      <c r="Q5" s="30"/>
      <c r="R5" s="304" t="s">
        <v>276</v>
      </c>
      <c r="S5" s="304" t="s">
        <v>277</v>
      </c>
      <c r="T5" s="304" t="s">
        <v>278</v>
      </c>
      <c r="U5" s="30"/>
      <c r="V5" s="30"/>
      <c r="W5" s="30"/>
      <c r="X5" s="30"/>
      <c r="Y5" s="30"/>
      <c r="Z5" s="302"/>
      <c r="AA5" s="305"/>
    </row>
    <row r="6" ht="19.5" customHeight="1">
      <c r="A6" s="306">
        <v>1.0</v>
      </c>
      <c r="B6" s="307" t="s">
        <v>105</v>
      </c>
      <c r="C6" s="308">
        <v>3.0</v>
      </c>
      <c r="D6" s="309">
        <f t="shared" ref="D6:D19" si="1">C6*30</f>
        <v>90</v>
      </c>
      <c r="E6" s="310">
        <f t="shared" ref="E6:E19" si="2">SUM(F6:H6)</f>
        <v>0</v>
      </c>
      <c r="F6" s="311"/>
      <c r="G6" s="311"/>
      <c r="H6" s="311"/>
      <c r="I6" s="310">
        <f t="shared" ref="I6:I19" si="3">D6-E6</f>
        <v>90</v>
      </c>
      <c r="J6" s="312">
        <f t="shared" ref="J6:J19" si="4">E6/$M$2</f>
        <v>0</v>
      </c>
      <c r="K6" s="311"/>
      <c r="L6" s="310">
        <f>ROUND(C6/3,0)</f>
        <v>1</v>
      </c>
      <c r="M6" s="311"/>
      <c r="N6" s="313">
        <v>3.0</v>
      </c>
      <c r="O6" s="308"/>
      <c r="P6" s="309">
        <f t="shared" ref="P6:P19" si="5">O6*30</f>
        <v>0</v>
      </c>
      <c r="Q6" s="310">
        <f t="shared" ref="Q6:Q19" si="6">SUM(R6:T6)</f>
        <v>0</v>
      </c>
      <c r="R6" s="311"/>
      <c r="S6" s="311"/>
      <c r="T6" s="311"/>
      <c r="U6" s="310">
        <f t="shared" ref="U6:U19" si="7">P6-Q6</f>
        <v>0</v>
      </c>
      <c r="V6" s="312">
        <f t="shared" ref="V6:V19" si="8">Q6/$Y$2</f>
        <v>0</v>
      </c>
      <c r="W6" s="311"/>
      <c r="X6" s="310">
        <f>ROUND(O6/3,0)</f>
        <v>0</v>
      </c>
      <c r="Y6" s="311"/>
      <c r="Z6" s="313"/>
      <c r="AA6" s="314"/>
    </row>
    <row r="7" ht="19.5" customHeight="1">
      <c r="A7" s="306">
        <v>2.0</v>
      </c>
      <c r="B7" s="307" t="s">
        <v>107</v>
      </c>
      <c r="C7" s="308">
        <v>3.0</v>
      </c>
      <c r="D7" s="309">
        <f t="shared" si="1"/>
        <v>90</v>
      </c>
      <c r="E7" s="310">
        <f t="shared" si="2"/>
        <v>0</v>
      </c>
      <c r="F7" s="311"/>
      <c r="G7" s="311"/>
      <c r="H7" s="311"/>
      <c r="I7" s="310">
        <f t="shared" si="3"/>
        <v>90</v>
      </c>
      <c r="J7" s="312">
        <f t="shared" si="4"/>
        <v>0</v>
      </c>
      <c r="K7" s="311"/>
      <c r="L7" s="310">
        <v>0.0</v>
      </c>
      <c r="M7" s="311"/>
      <c r="N7" s="313"/>
      <c r="O7" s="308">
        <v>3.0</v>
      </c>
      <c r="P7" s="309">
        <f t="shared" si="5"/>
        <v>90</v>
      </c>
      <c r="Q7" s="310">
        <f t="shared" si="6"/>
        <v>0</v>
      </c>
      <c r="R7" s="311"/>
      <c r="S7" s="311"/>
      <c r="T7" s="311"/>
      <c r="U7" s="310">
        <f t="shared" si="7"/>
        <v>90</v>
      </c>
      <c r="V7" s="312">
        <f t="shared" si="8"/>
        <v>0</v>
      </c>
      <c r="W7" s="311"/>
      <c r="X7" s="310">
        <v>0.0</v>
      </c>
      <c r="Y7" s="311"/>
      <c r="Z7" s="313">
        <v>4.0</v>
      </c>
      <c r="AA7" s="314"/>
    </row>
    <row r="8" ht="19.5" customHeight="1">
      <c r="A8" s="306">
        <v>3.0</v>
      </c>
      <c r="B8" s="315" t="s">
        <v>109</v>
      </c>
      <c r="C8" s="308">
        <v>3.0</v>
      </c>
      <c r="D8" s="309">
        <f t="shared" si="1"/>
        <v>90</v>
      </c>
      <c r="E8" s="310">
        <f t="shared" si="2"/>
        <v>0</v>
      </c>
      <c r="F8" s="311"/>
      <c r="G8" s="311"/>
      <c r="H8" s="311"/>
      <c r="I8" s="310">
        <f t="shared" si="3"/>
        <v>90</v>
      </c>
      <c r="J8" s="312">
        <f t="shared" si="4"/>
        <v>0</v>
      </c>
      <c r="K8" s="311"/>
      <c r="L8" s="310">
        <f t="shared" ref="L8:L11" si="9">ROUND(C8/3,0)</f>
        <v>1</v>
      </c>
      <c r="M8" s="311"/>
      <c r="N8" s="313"/>
      <c r="O8" s="308">
        <v>3.0</v>
      </c>
      <c r="P8" s="309">
        <f t="shared" si="5"/>
        <v>90</v>
      </c>
      <c r="Q8" s="310">
        <f t="shared" si="6"/>
        <v>0</v>
      </c>
      <c r="R8" s="311"/>
      <c r="S8" s="311"/>
      <c r="T8" s="311"/>
      <c r="U8" s="310">
        <f t="shared" si="7"/>
        <v>90</v>
      </c>
      <c r="V8" s="312">
        <f t="shared" si="8"/>
        <v>0</v>
      </c>
      <c r="W8" s="311"/>
      <c r="X8" s="310">
        <f t="shared" ref="X8:X15" si="10">ROUND(O8/3,0)</f>
        <v>1</v>
      </c>
      <c r="Y8" s="311"/>
      <c r="Z8" s="313">
        <v>4.0</v>
      </c>
      <c r="AA8" s="314"/>
    </row>
    <row r="9" ht="19.5" customHeight="1">
      <c r="A9" s="306">
        <v>4.0</v>
      </c>
      <c r="B9" s="315" t="s">
        <v>125</v>
      </c>
      <c r="C9" s="308">
        <v>5.0</v>
      </c>
      <c r="D9" s="309">
        <f t="shared" si="1"/>
        <v>150</v>
      </c>
      <c r="E9" s="310">
        <f t="shared" si="2"/>
        <v>100</v>
      </c>
      <c r="F9" s="311">
        <v>10.0</v>
      </c>
      <c r="G9" s="311">
        <v>90.0</v>
      </c>
      <c r="H9" s="311"/>
      <c r="I9" s="310">
        <f t="shared" si="3"/>
        <v>50</v>
      </c>
      <c r="J9" s="312">
        <f t="shared" si="4"/>
        <v>6.25</v>
      </c>
      <c r="K9" s="311"/>
      <c r="L9" s="310">
        <f t="shared" si="9"/>
        <v>2</v>
      </c>
      <c r="M9" s="311"/>
      <c r="N9" s="313">
        <v>3.0</v>
      </c>
      <c r="O9" s="308"/>
      <c r="P9" s="309">
        <f t="shared" si="5"/>
        <v>0</v>
      </c>
      <c r="Q9" s="310">
        <f t="shared" si="6"/>
        <v>0</v>
      </c>
      <c r="R9" s="311"/>
      <c r="S9" s="311"/>
      <c r="T9" s="311"/>
      <c r="U9" s="310">
        <f t="shared" si="7"/>
        <v>0</v>
      </c>
      <c r="V9" s="312">
        <f t="shared" si="8"/>
        <v>0</v>
      </c>
      <c r="W9" s="311"/>
      <c r="X9" s="310">
        <f t="shared" si="10"/>
        <v>0</v>
      </c>
      <c r="Y9" s="311"/>
      <c r="Z9" s="313"/>
      <c r="AA9" s="314"/>
    </row>
    <row r="10" ht="19.5" customHeight="1">
      <c r="A10" s="306">
        <v>5.0</v>
      </c>
      <c r="B10" s="315" t="s">
        <v>127</v>
      </c>
      <c r="C10" s="308">
        <v>3.0</v>
      </c>
      <c r="D10" s="309">
        <f t="shared" si="1"/>
        <v>90</v>
      </c>
      <c r="E10" s="310">
        <f t="shared" si="2"/>
        <v>60</v>
      </c>
      <c r="F10" s="311">
        <v>6.0</v>
      </c>
      <c r="G10" s="311">
        <v>54.0</v>
      </c>
      <c r="H10" s="311"/>
      <c r="I10" s="310">
        <f t="shared" si="3"/>
        <v>30</v>
      </c>
      <c r="J10" s="312">
        <f t="shared" si="4"/>
        <v>3.75</v>
      </c>
      <c r="K10" s="311"/>
      <c r="L10" s="310">
        <f t="shared" si="9"/>
        <v>1</v>
      </c>
      <c r="M10" s="311"/>
      <c r="N10" s="313">
        <v>3.0</v>
      </c>
      <c r="O10" s="308">
        <v>3.0</v>
      </c>
      <c r="P10" s="309">
        <f t="shared" si="5"/>
        <v>90</v>
      </c>
      <c r="Q10" s="310">
        <f t="shared" si="6"/>
        <v>60</v>
      </c>
      <c r="R10" s="311">
        <v>6.0</v>
      </c>
      <c r="S10" s="311">
        <v>54.0</v>
      </c>
      <c r="T10" s="311"/>
      <c r="U10" s="310">
        <f t="shared" si="7"/>
        <v>30</v>
      </c>
      <c r="V10" s="312">
        <f t="shared" si="8"/>
        <v>3.75</v>
      </c>
      <c r="W10" s="311"/>
      <c r="X10" s="310">
        <f t="shared" si="10"/>
        <v>1</v>
      </c>
      <c r="Y10" s="311">
        <v>4.0</v>
      </c>
      <c r="Z10" s="313"/>
      <c r="AA10" s="314"/>
    </row>
    <row r="11" ht="19.5" customHeight="1">
      <c r="A11" s="306">
        <v>6.0</v>
      </c>
      <c r="B11" s="307" t="s">
        <v>141</v>
      </c>
      <c r="C11" s="308">
        <v>5.0</v>
      </c>
      <c r="D11" s="309">
        <f t="shared" si="1"/>
        <v>150</v>
      </c>
      <c r="E11" s="310">
        <f t="shared" si="2"/>
        <v>80</v>
      </c>
      <c r="F11" s="311">
        <v>10.0</v>
      </c>
      <c r="G11" s="311">
        <v>20.0</v>
      </c>
      <c r="H11" s="311">
        <v>50.0</v>
      </c>
      <c r="I11" s="310">
        <f t="shared" si="3"/>
        <v>70</v>
      </c>
      <c r="J11" s="312">
        <f t="shared" si="4"/>
        <v>5</v>
      </c>
      <c r="K11" s="311"/>
      <c r="L11" s="310">
        <f t="shared" si="9"/>
        <v>2</v>
      </c>
      <c r="M11" s="311">
        <v>3.0</v>
      </c>
      <c r="N11" s="313"/>
      <c r="O11" s="308"/>
      <c r="P11" s="309">
        <f t="shared" si="5"/>
        <v>0</v>
      </c>
      <c r="Q11" s="310">
        <f t="shared" si="6"/>
        <v>0</v>
      </c>
      <c r="R11" s="311"/>
      <c r="S11" s="311"/>
      <c r="T11" s="311"/>
      <c r="U11" s="310">
        <f t="shared" si="7"/>
        <v>0</v>
      </c>
      <c r="V11" s="312">
        <f t="shared" si="8"/>
        <v>0</v>
      </c>
      <c r="W11" s="311"/>
      <c r="X11" s="310">
        <f t="shared" si="10"/>
        <v>0</v>
      </c>
      <c r="Y11" s="311"/>
      <c r="Z11" s="313"/>
      <c r="AA11" s="314"/>
    </row>
    <row r="12" ht="19.5" customHeight="1">
      <c r="A12" s="306">
        <v>7.0</v>
      </c>
      <c r="B12" s="307" t="s">
        <v>165</v>
      </c>
      <c r="C12" s="308">
        <v>3.0</v>
      </c>
      <c r="D12" s="309">
        <f t="shared" si="1"/>
        <v>90</v>
      </c>
      <c r="E12" s="310">
        <f t="shared" si="2"/>
        <v>0</v>
      </c>
      <c r="F12" s="311"/>
      <c r="G12" s="311"/>
      <c r="H12" s="311"/>
      <c r="I12" s="310">
        <f t="shared" si="3"/>
        <v>90</v>
      </c>
      <c r="J12" s="312">
        <f t="shared" si="4"/>
        <v>0</v>
      </c>
      <c r="K12" s="311"/>
      <c r="L12" s="310">
        <v>0.0</v>
      </c>
      <c r="M12" s="311"/>
      <c r="N12" s="313">
        <v>3.0</v>
      </c>
      <c r="O12" s="308"/>
      <c r="P12" s="309">
        <f t="shared" si="5"/>
        <v>0</v>
      </c>
      <c r="Q12" s="310">
        <f t="shared" si="6"/>
        <v>0</v>
      </c>
      <c r="R12" s="311"/>
      <c r="S12" s="311"/>
      <c r="T12" s="311"/>
      <c r="U12" s="310">
        <f t="shared" si="7"/>
        <v>0</v>
      </c>
      <c r="V12" s="312">
        <f t="shared" si="8"/>
        <v>0</v>
      </c>
      <c r="W12" s="311"/>
      <c r="X12" s="310">
        <f t="shared" si="10"/>
        <v>0</v>
      </c>
      <c r="Y12" s="311"/>
      <c r="Z12" s="313"/>
      <c r="AA12" s="314"/>
    </row>
    <row r="13" ht="19.5" customHeight="1">
      <c r="A13" s="306">
        <v>8.0</v>
      </c>
      <c r="B13" s="315" t="s">
        <v>191</v>
      </c>
      <c r="C13" s="308">
        <v>5.0</v>
      </c>
      <c r="D13" s="309">
        <f t="shared" si="1"/>
        <v>150</v>
      </c>
      <c r="E13" s="310">
        <f t="shared" si="2"/>
        <v>0</v>
      </c>
      <c r="F13" s="311"/>
      <c r="G13" s="311"/>
      <c r="H13" s="311"/>
      <c r="I13" s="310">
        <f t="shared" si="3"/>
        <v>150</v>
      </c>
      <c r="J13" s="312">
        <f t="shared" si="4"/>
        <v>0</v>
      </c>
      <c r="K13" s="311"/>
      <c r="L13" s="310">
        <f t="shared" ref="L13:L19" si="11">ROUND(C13/3,0)</f>
        <v>2</v>
      </c>
      <c r="M13" s="311"/>
      <c r="N13" s="313">
        <v>3.0</v>
      </c>
      <c r="O13" s="308"/>
      <c r="P13" s="309">
        <f t="shared" si="5"/>
        <v>0</v>
      </c>
      <c r="Q13" s="310">
        <f t="shared" si="6"/>
        <v>0</v>
      </c>
      <c r="R13" s="311"/>
      <c r="S13" s="311"/>
      <c r="T13" s="311"/>
      <c r="U13" s="310">
        <f t="shared" si="7"/>
        <v>0</v>
      </c>
      <c r="V13" s="312">
        <f t="shared" si="8"/>
        <v>0</v>
      </c>
      <c r="W13" s="311"/>
      <c r="X13" s="310">
        <f t="shared" si="10"/>
        <v>0</v>
      </c>
      <c r="Y13" s="311"/>
      <c r="Z13" s="313"/>
      <c r="AA13" s="314"/>
    </row>
    <row r="14" ht="19.5" customHeight="1">
      <c r="A14" s="306">
        <v>9.0</v>
      </c>
      <c r="B14" s="315" t="s">
        <v>129</v>
      </c>
      <c r="C14" s="308"/>
      <c r="D14" s="309">
        <f t="shared" si="1"/>
        <v>0</v>
      </c>
      <c r="E14" s="310">
        <f t="shared" si="2"/>
        <v>0</v>
      </c>
      <c r="F14" s="311"/>
      <c r="G14" s="311"/>
      <c r="H14" s="311"/>
      <c r="I14" s="310">
        <f t="shared" si="3"/>
        <v>0</v>
      </c>
      <c r="J14" s="312">
        <f t="shared" si="4"/>
        <v>0</v>
      </c>
      <c r="K14" s="311"/>
      <c r="L14" s="310">
        <f t="shared" si="11"/>
        <v>0</v>
      </c>
      <c r="M14" s="311"/>
      <c r="N14" s="313"/>
      <c r="O14" s="308">
        <v>3.0</v>
      </c>
      <c r="P14" s="309">
        <f t="shared" si="5"/>
        <v>90</v>
      </c>
      <c r="Q14" s="310">
        <f t="shared" si="6"/>
        <v>60</v>
      </c>
      <c r="R14" s="311">
        <v>6.0</v>
      </c>
      <c r="S14" s="311">
        <v>54.0</v>
      </c>
      <c r="T14" s="311"/>
      <c r="U14" s="310">
        <f t="shared" si="7"/>
        <v>30</v>
      </c>
      <c r="V14" s="312">
        <f t="shared" si="8"/>
        <v>3.75</v>
      </c>
      <c r="W14" s="311"/>
      <c r="X14" s="310">
        <f t="shared" si="10"/>
        <v>1</v>
      </c>
      <c r="Y14" s="311"/>
      <c r="Z14" s="313">
        <v>4.0</v>
      </c>
      <c r="AA14" s="314"/>
    </row>
    <row r="15" ht="19.5" customHeight="1">
      <c r="A15" s="306">
        <v>10.0</v>
      </c>
      <c r="B15" s="307" t="s">
        <v>143</v>
      </c>
      <c r="C15" s="308"/>
      <c r="D15" s="309">
        <f t="shared" si="1"/>
        <v>0</v>
      </c>
      <c r="E15" s="310">
        <f t="shared" si="2"/>
        <v>0</v>
      </c>
      <c r="F15" s="311"/>
      <c r="G15" s="311"/>
      <c r="H15" s="311"/>
      <c r="I15" s="310">
        <f t="shared" si="3"/>
        <v>0</v>
      </c>
      <c r="J15" s="312">
        <f t="shared" si="4"/>
        <v>0</v>
      </c>
      <c r="K15" s="311"/>
      <c r="L15" s="310">
        <f t="shared" si="11"/>
        <v>0</v>
      </c>
      <c r="M15" s="311"/>
      <c r="N15" s="313"/>
      <c r="O15" s="308">
        <v>5.0</v>
      </c>
      <c r="P15" s="309">
        <f t="shared" si="5"/>
        <v>150</v>
      </c>
      <c r="Q15" s="310">
        <f t="shared" si="6"/>
        <v>100</v>
      </c>
      <c r="R15" s="311">
        <v>10.0</v>
      </c>
      <c r="S15" s="311">
        <v>30.0</v>
      </c>
      <c r="T15" s="311">
        <v>60.0</v>
      </c>
      <c r="U15" s="310">
        <f t="shared" si="7"/>
        <v>50</v>
      </c>
      <c r="V15" s="312">
        <f t="shared" si="8"/>
        <v>6.25</v>
      </c>
      <c r="W15" s="311"/>
      <c r="X15" s="310">
        <f t="shared" si="10"/>
        <v>2</v>
      </c>
      <c r="Y15" s="311">
        <v>4.0</v>
      </c>
      <c r="Z15" s="313"/>
      <c r="AA15" s="314"/>
    </row>
    <row r="16" ht="19.5" customHeight="1">
      <c r="A16" s="306">
        <v>11.0</v>
      </c>
      <c r="B16" s="307" t="s">
        <v>167</v>
      </c>
      <c r="C16" s="308"/>
      <c r="D16" s="309">
        <f t="shared" si="1"/>
        <v>0</v>
      </c>
      <c r="E16" s="310">
        <f t="shared" si="2"/>
        <v>0</v>
      </c>
      <c r="F16" s="311"/>
      <c r="G16" s="311"/>
      <c r="H16" s="311"/>
      <c r="I16" s="310">
        <f t="shared" si="3"/>
        <v>0</v>
      </c>
      <c r="J16" s="312">
        <f t="shared" si="4"/>
        <v>0</v>
      </c>
      <c r="K16" s="311"/>
      <c r="L16" s="310">
        <f t="shared" si="11"/>
        <v>0</v>
      </c>
      <c r="M16" s="311"/>
      <c r="N16" s="313"/>
      <c r="O16" s="308">
        <v>3.0</v>
      </c>
      <c r="P16" s="309">
        <f t="shared" si="5"/>
        <v>90</v>
      </c>
      <c r="Q16" s="310">
        <f t="shared" si="6"/>
        <v>0</v>
      </c>
      <c r="R16" s="311"/>
      <c r="S16" s="311"/>
      <c r="T16" s="311"/>
      <c r="U16" s="310">
        <f t="shared" si="7"/>
        <v>90</v>
      </c>
      <c r="V16" s="312">
        <f t="shared" si="8"/>
        <v>0</v>
      </c>
      <c r="W16" s="311"/>
      <c r="X16" s="310">
        <v>0.0</v>
      </c>
      <c r="Y16" s="311"/>
      <c r="Z16" s="313">
        <v>4.0</v>
      </c>
      <c r="AA16" s="314"/>
    </row>
    <row r="17" ht="19.5" customHeight="1">
      <c r="A17" s="306">
        <v>12.0</v>
      </c>
      <c r="B17" s="307" t="s">
        <v>193</v>
      </c>
      <c r="C17" s="308"/>
      <c r="D17" s="309">
        <f t="shared" si="1"/>
        <v>0</v>
      </c>
      <c r="E17" s="310">
        <f t="shared" si="2"/>
        <v>0</v>
      </c>
      <c r="F17" s="311"/>
      <c r="G17" s="311"/>
      <c r="H17" s="311"/>
      <c r="I17" s="310">
        <f t="shared" si="3"/>
        <v>0</v>
      </c>
      <c r="J17" s="312">
        <f t="shared" si="4"/>
        <v>0</v>
      </c>
      <c r="K17" s="311"/>
      <c r="L17" s="310">
        <f t="shared" si="11"/>
        <v>0</v>
      </c>
      <c r="M17" s="311"/>
      <c r="N17" s="313"/>
      <c r="O17" s="308">
        <v>5.0</v>
      </c>
      <c r="P17" s="309">
        <f t="shared" si="5"/>
        <v>150</v>
      </c>
      <c r="Q17" s="310">
        <f t="shared" si="6"/>
        <v>0</v>
      </c>
      <c r="R17" s="311"/>
      <c r="S17" s="311"/>
      <c r="T17" s="311"/>
      <c r="U17" s="310">
        <f t="shared" si="7"/>
        <v>150</v>
      </c>
      <c r="V17" s="312">
        <f t="shared" si="8"/>
        <v>0</v>
      </c>
      <c r="W17" s="311"/>
      <c r="X17" s="310">
        <f t="shared" ref="X17:X19" si="12">ROUND(O17/3,0)</f>
        <v>2</v>
      </c>
      <c r="Y17" s="311"/>
      <c r="Z17" s="313">
        <v>4.0</v>
      </c>
      <c r="AA17" s="314"/>
    </row>
    <row r="18" ht="19.5" customHeight="1">
      <c r="A18" s="306">
        <v>13.0</v>
      </c>
      <c r="B18" s="307" t="s">
        <v>195</v>
      </c>
      <c r="C18" s="308"/>
      <c r="D18" s="309">
        <f t="shared" si="1"/>
        <v>0</v>
      </c>
      <c r="E18" s="316">
        <f t="shared" si="2"/>
        <v>0</v>
      </c>
      <c r="F18" s="317"/>
      <c r="G18" s="317"/>
      <c r="H18" s="317"/>
      <c r="I18" s="316">
        <f t="shared" si="3"/>
        <v>0</v>
      </c>
      <c r="J18" s="312">
        <f t="shared" si="4"/>
        <v>0</v>
      </c>
      <c r="K18" s="311"/>
      <c r="L18" s="310">
        <f t="shared" si="11"/>
        <v>0</v>
      </c>
      <c r="M18" s="311"/>
      <c r="N18" s="313"/>
      <c r="O18" s="308">
        <v>5.0</v>
      </c>
      <c r="P18" s="309">
        <f t="shared" si="5"/>
        <v>150</v>
      </c>
      <c r="Q18" s="310">
        <f t="shared" si="6"/>
        <v>0</v>
      </c>
      <c r="R18" s="311"/>
      <c r="S18" s="311"/>
      <c r="T18" s="311"/>
      <c r="U18" s="310">
        <f t="shared" si="7"/>
        <v>150</v>
      </c>
      <c r="V18" s="312">
        <f t="shared" si="8"/>
        <v>0</v>
      </c>
      <c r="W18" s="311"/>
      <c r="X18" s="310">
        <f t="shared" si="12"/>
        <v>2</v>
      </c>
      <c r="Y18" s="311"/>
      <c r="Z18" s="313">
        <v>4.0</v>
      </c>
      <c r="AA18" s="314"/>
    </row>
    <row r="19" ht="19.5" customHeight="1">
      <c r="A19" s="306"/>
      <c r="B19" s="315"/>
      <c r="C19" s="308"/>
      <c r="D19" s="309">
        <f t="shared" si="1"/>
        <v>0</v>
      </c>
      <c r="E19" s="310">
        <f t="shared" si="2"/>
        <v>0</v>
      </c>
      <c r="F19" s="311"/>
      <c r="G19" s="311"/>
      <c r="H19" s="311"/>
      <c r="I19" s="310">
        <f t="shared" si="3"/>
        <v>0</v>
      </c>
      <c r="J19" s="312">
        <f t="shared" si="4"/>
        <v>0</v>
      </c>
      <c r="K19" s="311"/>
      <c r="L19" s="310">
        <f t="shared" si="11"/>
        <v>0</v>
      </c>
      <c r="M19" s="311"/>
      <c r="N19" s="313"/>
      <c r="O19" s="308"/>
      <c r="P19" s="309">
        <f t="shared" si="5"/>
        <v>0</v>
      </c>
      <c r="Q19" s="310">
        <f t="shared" si="6"/>
        <v>0</v>
      </c>
      <c r="R19" s="311"/>
      <c r="S19" s="311"/>
      <c r="T19" s="311"/>
      <c r="U19" s="310">
        <f t="shared" si="7"/>
        <v>0</v>
      </c>
      <c r="V19" s="312">
        <f t="shared" si="8"/>
        <v>0</v>
      </c>
      <c r="W19" s="311"/>
      <c r="X19" s="310">
        <f t="shared" si="12"/>
        <v>0</v>
      </c>
      <c r="Y19" s="311"/>
      <c r="Z19" s="313"/>
      <c r="AA19" s="314"/>
    </row>
    <row r="20" ht="16.5" customHeight="1">
      <c r="A20" s="318" t="s">
        <v>218</v>
      </c>
      <c r="B20" s="319"/>
      <c r="C20" s="320">
        <f t="shared" ref="C20:J20" si="13">SUM(C6:C19)</f>
        <v>30</v>
      </c>
      <c r="D20" s="321">
        <f t="shared" si="13"/>
        <v>900</v>
      </c>
      <c r="E20" s="321">
        <f t="shared" si="13"/>
        <v>240</v>
      </c>
      <c r="F20" s="321">
        <f t="shared" si="13"/>
        <v>26</v>
      </c>
      <c r="G20" s="321">
        <f t="shared" si="13"/>
        <v>164</v>
      </c>
      <c r="H20" s="321">
        <f t="shared" si="13"/>
        <v>50</v>
      </c>
      <c r="I20" s="321">
        <f t="shared" si="13"/>
        <v>660</v>
      </c>
      <c r="J20" s="322">
        <f t="shared" si="13"/>
        <v>15</v>
      </c>
      <c r="K20" s="321">
        <f>COUNT(K6:K19)</f>
        <v>0</v>
      </c>
      <c r="L20" s="321">
        <f>SUM(L6:L19)</f>
        <v>9</v>
      </c>
      <c r="M20" s="321">
        <f t="shared" ref="M20:N20" si="14">COUNT(M6:M19)</f>
        <v>1</v>
      </c>
      <c r="N20" s="323">
        <f t="shared" si="14"/>
        <v>5</v>
      </c>
      <c r="O20" s="320">
        <f t="shared" ref="O20:V20" si="15">SUM(O6:O19)</f>
        <v>30</v>
      </c>
      <c r="P20" s="321">
        <f t="shared" si="15"/>
        <v>900</v>
      </c>
      <c r="Q20" s="321">
        <f t="shared" si="15"/>
        <v>220</v>
      </c>
      <c r="R20" s="321">
        <f t="shared" si="15"/>
        <v>22</v>
      </c>
      <c r="S20" s="321">
        <f t="shared" si="15"/>
        <v>138</v>
      </c>
      <c r="T20" s="321">
        <f t="shared" si="15"/>
        <v>60</v>
      </c>
      <c r="U20" s="321">
        <f t="shared" si="15"/>
        <v>680</v>
      </c>
      <c r="V20" s="322">
        <f t="shared" si="15"/>
        <v>13.75</v>
      </c>
      <c r="W20" s="321">
        <f>COUNT(W6:W19)</f>
        <v>0</v>
      </c>
      <c r="X20" s="321">
        <f>SUM(X6:X19)</f>
        <v>9</v>
      </c>
      <c r="Y20" s="321">
        <f t="shared" ref="Y20:Z20" si="16">COUNT(Y6:Y19)</f>
        <v>2</v>
      </c>
      <c r="Z20" s="323">
        <f t="shared" si="16"/>
        <v>6</v>
      </c>
      <c r="AA20" s="324"/>
    </row>
    <row r="21" ht="13.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2">
    <mergeCell ref="Q3:T3"/>
    <mergeCell ref="U3:U5"/>
    <mergeCell ref="Q4:Q5"/>
    <mergeCell ref="R4:T4"/>
    <mergeCell ref="E4:E5"/>
    <mergeCell ref="F4:H4"/>
    <mergeCell ref="M4:M5"/>
    <mergeCell ref="N4:N5"/>
    <mergeCell ref="Y4:Y5"/>
    <mergeCell ref="Z4:Z5"/>
    <mergeCell ref="A2:A5"/>
    <mergeCell ref="B2:B5"/>
    <mergeCell ref="C2:H2"/>
    <mergeCell ref="I2:L2"/>
    <mergeCell ref="O2:T2"/>
    <mergeCell ref="U2:X2"/>
    <mergeCell ref="AA2:AA5"/>
    <mergeCell ref="C3:C5"/>
    <mergeCell ref="D3:D5"/>
    <mergeCell ref="A20:B20"/>
    <mergeCell ref="E3:H3"/>
    <mergeCell ref="I3:I5"/>
    <mergeCell ref="J3:J5"/>
    <mergeCell ref="K3:K5"/>
    <mergeCell ref="L3:L5"/>
    <mergeCell ref="M3:N3"/>
    <mergeCell ref="O3:O5"/>
    <mergeCell ref="P3:P5"/>
    <mergeCell ref="V3:V5"/>
    <mergeCell ref="W3:W5"/>
    <mergeCell ref="X3:X5"/>
    <mergeCell ref="Y3:Z3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80"/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54.0"/>
    <col customWidth="1" min="3" max="27" width="7.71"/>
  </cols>
  <sheetData>
    <row r="1" ht="23.25" customHeight="1">
      <c r="A1" s="1"/>
      <c r="B1" s="281" t="s">
        <v>282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7.25" customHeight="1">
      <c r="A2" s="282" t="s">
        <v>261</v>
      </c>
      <c r="B2" s="283" t="s">
        <v>262</v>
      </c>
      <c r="C2" s="284" t="s">
        <v>283</v>
      </c>
      <c r="D2" s="285"/>
      <c r="E2" s="285"/>
      <c r="F2" s="285"/>
      <c r="G2" s="285"/>
      <c r="H2" s="286"/>
      <c r="I2" s="287" t="s">
        <v>264</v>
      </c>
      <c r="J2" s="285"/>
      <c r="K2" s="285"/>
      <c r="L2" s="285"/>
      <c r="M2" s="288">
        <v>13.0</v>
      </c>
      <c r="N2" s="289"/>
      <c r="O2" s="284" t="s">
        <v>284</v>
      </c>
      <c r="P2" s="285"/>
      <c r="Q2" s="285"/>
      <c r="R2" s="285"/>
      <c r="S2" s="285"/>
      <c r="T2" s="286"/>
      <c r="U2" s="287" t="s">
        <v>264</v>
      </c>
      <c r="V2" s="285"/>
      <c r="W2" s="285"/>
      <c r="X2" s="285"/>
      <c r="Y2" s="288">
        <v>13.0</v>
      </c>
      <c r="Z2" s="289"/>
      <c r="AA2" s="290" t="s">
        <v>266</v>
      </c>
    </row>
    <row r="3" ht="16.5" customHeight="1">
      <c r="A3" s="291"/>
      <c r="B3" s="292"/>
      <c r="C3" s="293" t="s">
        <v>241</v>
      </c>
      <c r="D3" s="294" t="s">
        <v>77</v>
      </c>
      <c r="E3" s="295" t="s">
        <v>267</v>
      </c>
      <c r="F3" s="121"/>
      <c r="G3" s="121"/>
      <c r="H3" s="130"/>
      <c r="I3" s="294" t="s">
        <v>268</v>
      </c>
      <c r="J3" s="296" t="s">
        <v>269</v>
      </c>
      <c r="K3" s="296" t="s">
        <v>270</v>
      </c>
      <c r="L3" s="296" t="s">
        <v>271</v>
      </c>
      <c r="M3" s="295" t="s">
        <v>272</v>
      </c>
      <c r="N3" s="297"/>
      <c r="O3" s="293" t="s">
        <v>241</v>
      </c>
      <c r="P3" s="294" t="s">
        <v>77</v>
      </c>
      <c r="Q3" s="295" t="s">
        <v>267</v>
      </c>
      <c r="R3" s="121"/>
      <c r="S3" s="121"/>
      <c r="T3" s="130"/>
      <c r="U3" s="294" t="s">
        <v>268</v>
      </c>
      <c r="V3" s="296" t="s">
        <v>269</v>
      </c>
      <c r="W3" s="296" t="s">
        <v>270</v>
      </c>
      <c r="X3" s="296" t="s">
        <v>271</v>
      </c>
      <c r="Y3" s="295" t="s">
        <v>272</v>
      </c>
      <c r="Z3" s="297"/>
      <c r="AA3" s="298"/>
    </row>
    <row r="4" ht="16.5" customHeight="1">
      <c r="A4" s="291"/>
      <c r="B4" s="292"/>
      <c r="C4" s="299"/>
      <c r="D4" s="213"/>
      <c r="E4" s="296" t="s">
        <v>52</v>
      </c>
      <c r="F4" s="295" t="s">
        <v>273</v>
      </c>
      <c r="G4" s="121"/>
      <c r="H4" s="130"/>
      <c r="I4" s="213"/>
      <c r="J4" s="213"/>
      <c r="K4" s="213"/>
      <c r="L4" s="213"/>
      <c r="M4" s="296" t="s">
        <v>274</v>
      </c>
      <c r="N4" s="300" t="s">
        <v>275</v>
      </c>
      <c r="O4" s="299"/>
      <c r="P4" s="213"/>
      <c r="Q4" s="296" t="s">
        <v>52</v>
      </c>
      <c r="R4" s="295" t="s">
        <v>273</v>
      </c>
      <c r="S4" s="121"/>
      <c r="T4" s="130"/>
      <c r="U4" s="213"/>
      <c r="V4" s="213"/>
      <c r="W4" s="213"/>
      <c r="X4" s="213"/>
      <c r="Y4" s="296" t="s">
        <v>274</v>
      </c>
      <c r="Z4" s="300" t="s">
        <v>275</v>
      </c>
      <c r="AA4" s="298"/>
    </row>
    <row r="5" ht="37.5" customHeight="1">
      <c r="A5" s="301"/>
      <c r="B5" s="302"/>
      <c r="C5" s="303"/>
      <c r="D5" s="30"/>
      <c r="E5" s="30"/>
      <c r="F5" s="304" t="s">
        <v>276</v>
      </c>
      <c r="G5" s="304" t="s">
        <v>277</v>
      </c>
      <c r="H5" s="304" t="s">
        <v>278</v>
      </c>
      <c r="I5" s="30"/>
      <c r="J5" s="30"/>
      <c r="K5" s="30"/>
      <c r="L5" s="30"/>
      <c r="M5" s="30"/>
      <c r="N5" s="302"/>
      <c r="O5" s="303"/>
      <c r="P5" s="30"/>
      <c r="Q5" s="30"/>
      <c r="R5" s="304" t="s">
        <v>276</v>
      </c>
      <c r="S5" s="304" t="s">
        <v>277</v>
      </c>
      <c r="T5" s="304" t="s">
        <v>278</v>
      </c>
      <c r="U5" s="30"/>
      <c r="V5" s="30"/>
      <c r="W5" s="30"/>
      <c r="X5" s="30"/>
      <c r="Y5" s="30"/>
      <c r="Z5" s="302"/>
      <c r="AA5" s="305"/>
    </row>
    <row r="6" ht="19.5" customHeight="1">
      <c r="A6" s="306">
        <v>1.0</v>
      </c>
      <c r="B6" s="307" t="s">
        <v>111</v>
      </c>
      <c r="C6" s="308">
        <v>3.0</v>
      </c>
      <c r="D6" s="309">
        <f t="shared" ref="D6:D8" si="1">C6*30</f>
        <v>90</v>
      </c>
      <c r="E6" s="310">
        <f t="shared" ref="E6:E8" si="2">SUM(F6:H6)</f>
        <v>30</v>
      </c>
      <c r="F6" s="311">
        <v>10.0</v>
      </c>
      <c r="G6" s="311">
        <v>20.0</v>
      </c>
      <c r="H6" s="311"/>
      <c r="I6" s="310">
        <f t="shared" ref="I6:I8" si="3">D6-E6</f>
        <v>60</v>
      </c>
      <c r="J6" s="312">
        <f t="shared" ref="J6:J8" si="4">E6/$M$2</f>
        <v>2.307692308</v>
      </c>
      <c r="K6" s="311"/>
      <c r="L6" s="310">
        <f t="shared" ref="L6:L8" si="5">ROUND(C6/3,0)</f>
        <v>1</v>
      </c>
      <c r="M6" s="311"/>
      <c r="N6" s="313">
        <v>1.0</v>
      </c>
      <c r="O6" s="308"/>
      <c r="P6" s="309"/>
      <c r="Q6" s="310"/>
      <c r="R6" s="311"/>
      <c r="S6" s="311"/>
      <c r="T6" s="311"/>
      <c r="U6" s="310"/>
      <c r="V6" s="312"/>
      <c r="W6" s="311"/>
      <c r="X6" s="310"/>
      <c r="Y6" s="311"/>
      <c r="Z6" s="313"/>
      <c r="AA6" s="314"/>
    </row>
    <row r="7" ht="38.25" customHeight="1">
      <c r="A7" s="306">
        <v>2.0</v>
      </c>
      <c r="B7" s="307" t="s">
        <v>113</v>
      </c>
      <c r="C7" s="308">
        <v>3.0</v>
      </c>
      <c r="D7" s="309">
        <f t="shared" si="1"/>
        <v>90</v>
      </c>
      <c r="E7" s="310">
        <f t="shared" si="2"/>
        <v>30</v>
      </c>
      <c r="F7" s="311"/>
      <c r="G7" s="311">
        <v>30.0</v>
      </c>
      <c r="H7" s="311"/>
      <c r="I7" s="310">
        <f t="shared" si="3"/>
        <v>60</v>
      </c>
      <c r="J7" s="312">
        <f t="shared" si="4"/>
        <v>2.307692308</v>
      </c>
      <c r="K7" s="311"/>
      <c r="L7" s="310">
        <f t="shared" si="5"/>
        <v>1</v>
      </c>
      <c r="M7" s="311"/>
      <c r="N7" s="313">
        <v>1.0</v>
      </c>
      <c r="O7" s="308">
        <v>3.0</v>
      </c>
      <c r="P7" s="309">
        <f>O7*30</f>
        <v>90</v>
      </c>
      <c r="Q7" s="310">
        <f>SUM(R7:T7)</f>
        <v>30</v>
      </c>
      <c r="R7" s="311"/>
      <c r="S7" s="311">
        <v>30.0</v>
      </c>
      <c r="T7" s="311"/>
      <c r="U7" s="310">
        <f>P7-Q7</f>
        <v>60</v>
      </c>
      <c r="V7" s="312">
        <f>Q7/$Y$2</f>
        <v>2.307692308</v>
      </c>
      <c r="W7" s="311"/>
      <c r="X7" s="310">
        <f>ROUND(O7/3,0)</f>
        <v>1</v>
      </c>
      <c r="Y7" s="311"/>
      <c r="Z7" s="313">
        <v>1.0</v>
      </c>
      <c r="AA7" s="314"/>
    </row>
    <row r="8" ht="19.5" customHeight="1">
      <c r="A8" s="306">
        <v>3.0</v>
      </c>
      <c r="B8" s="307" t="s">
        <v>131</v>
      </c>
      <c r="C8" s="308">
        <v>3.0</v>
      </c>
      <c r="D8" s="309">
        <f t="shared" si="1"/>
        <v>90</v>
      </c>
      <c r="E8" s="310">
        <f t="shared" si="2"/>
        <v>30</v>
      </c>
      <c r="F8" s="311">
        <v>10.0</v>
      </c>
      <c r="G8" s="311">
        <v>20.0</v>
      </c>
      <c r="H8" s="311"/>
      <c r="I8" s="310">
        <f t="shared" si="3"/>
        <v>60</v>
      </c>
      <c r="J8" s="312">
        <f t="shared" si="4"/>
        <v>2.307692308</v>
      </c>
      <c r="K8" s="311"/>
      <c r="L8" s="310">
        <f t="shared" si="5"/>
        <v>1</v>
      </c>
      <c r="M8" s="311"/>
      <c r="N8" s="313">
        <v>1.0</v>
      </c>
      <c r="O8" s="308"/>
      <c r="P8" s="309"/>
      <c r="Q8" s="310"/>
      <c r="R8" s="311"/>
      <c r="S8" s="311"/>
      <c r="T8" s="311"/>
      <c r="U8" s="310"/>
      <c r="V8" s="312"/>
      <c r="W8" s="311"/>
      <c r="X8" s="310"/>
      <c r="Y8" s="311"/>
      <c r="Z8" s="313"/>
      <c r="AA8" s="314"/>
    </row>
    <row r="9" ht="19.5" customHeight="1">
      <c r="A9" s="306">
        <v>4.0</v>
      </c>
      <c r="B9" s="307" t="s">
        <v>133</v>
      </c>
      <c r="C9" s="308"/>
      <c r="D9" s="309"/>
      <c r="E9" s="310"/>
      <c r="F9" s="311"/>
      <c r="G9" s="311"/>
      <c r="H9" s="311"/>
      <c r="I9" s="310"/>
      <c r="J9" s="312"/>
      <c r="K9" s="311"/>
      <c r="L9" s="310"/>
      <c r="M9" s="311"/>
      <c r="N9" s="313"/>
      <c r="O9" s="308">
        <v>5.0</v>
      </c>
      <c r="P9" s="309">
        <f t="shared" ref="P9:P10" si="6">O9*30</f>
        <v>150</v>
      </c>
      <c r="Q9" s="310">
        <f t="shared" ref="Q9:Q10" si="7">SUM(R9:T9)</f>
        <v>50</v>
      </c>
      <c r="R9" s="311">
        <v>20.0</v>
      </c>
      <c r="S9" s="311">
        <v>30.0</v>
      </c>
      <c r="T9" s="311"/>
      <c r="U9" s="310">
        <f t="shared" ref="U9:U10" si="8">P9-Q9</f>
        <v>100</v>
      </c>
      <c r="V9" s="312">
        <f t="shared" ref="V9:V10" si="9">Q9/$Y$2</f>
        <v>3.846153846</v>
      </c>
      <c r="W9" s="311"/>
      <c r="X9" s="310"/>
      <c r="Y9" s="311"/>
      <c r="Z9" s="313">
        <v>1.0</v>
      </c>
      <c r="AA9" s="314"/>
    </row>
    <row r="10" ht="19.5" customHeight="1">
      <c r="A10" s="306">
        <v>5.0</v>
      </c>
      <c r="B10" s="307" t="s">
        <v>135</v>
      </c>
      <c r="C10" s="308"/>
      <c r="D10" s="309"/>
      <c r="E10" s="310"/>
      <c r="F10" s="311"/>
      <c r="G10" s="311"/>
      <c r="H10" s="311"/>
      <c r="I10" s="310"/>
      <c r="J10" s="312"/>
      <c r="K10" s="311"/>
      <c r="L10" s="310"/>
      <c r="M10" s="311"/>
      <c r="N10" s="313"/>
      <c r="O10" s="308">
        <v>3.0</v>
      </c>
      <c r="P10" s="309">
        <f t="shared" si="6"/>
        <v>90</v>
      </c>
      <c r="Q10" s="310">
        <f t="shared" si="7"/>
        <v>30</v>
      </c>
      <c r="R10" s="311">
        <v>10.0</v>
      </c>
      <c r="S10" s="311">
        <v>20.0</v>
      </c>
      <c r="T10" s="311"/>
      <c r="U10" s="310">
        <f t="shared" si="8"/>
        <v>60</v>
      </c>
      <c r="V10" s="312">
        <f t="shared" si="9"/>
        <v>2.307692308</v>
      </c>
      <c r="W10" s="311"/>
      <c r="X10" s="310"/>
      <c r="Y10" s="311"/>
      <c r="Z10" s="313">
        <v>1.0</v>
      </c>
      <c r="AA10" s="314"/>
    </row>
    <row r="11" ht="19.5" customHeight="1">
      <c r="A11" s="306">
        <v>6.0</v>
      </c>
      <c r="B11" s="307" t="s">
        <v>145</v>
      </c>
      <c r="C11" s="308">
        <v>4.0</v>
      </c>
      <c r="D11" s="309">
        <f>C11*30</f>
        <v>120</v>
      </c>
      <c r="E11" s="310">
        <f>SUM(F11:H11)</f>
        <v>80</v>
      </c>
      <c r="F11" s="311">
        <v>8.0</v>
      </c>
      <c r="G11" s="311">
        <v>32.0</v>
      </c>
      <c r="H11" s="311">
        <v>40.0</v>
      </c>
      <c r="I11" s="310">
        <f>D11-E11</f>
        <v>40</v>
      </c>
      <c r="J11" s="312">
        <f>E11/$M$2</f>
        <v>6.153846154</v>
      </c>
      <c r="K11" s="311"/>
      <c r="L11" s="310">
        <f>ROUND(C11/3,0)</f>
        <v>1</v>
      </c>
      <c r="M11" s="311">
        <v>1.0</v>
      </c>
      <c r="N11" s="313"/>
      <c r="O11" s="308"/>
      <c r="P11" s="309"/>
      <c r="Q11" s="310"/>
      <c r="R11" s="311"/>
      <c r="S11" s="311"/>
      <c r="T11" s="311"/>
      <c r="U11" s="310"/>
      <c r="V11" s="312"/>
      <c r="W11" s="311"/>
      <c r="X11" s="310"/>
      <c r="Y11" s="311"/>
      <c r="Z11" s="313"/>
      <c r="AA11" s="314"/>
    </row>
    <row r="12" ht="19.5" customHeight="1">
      <c r="A12" s="306">
        <v>7.0</v>
      </c>
      <c r="B12" s="315" t="s">
        <v>147</v>
      </c>
      <c r="C12" s="308"/>
      <c r="D12" s="309"/>
      <c r="E12" s="310"/>
      <c r="F12" s="311"/>
      <c r="G12" s="311"/>
      <c r="H12" s="311"/>
      <c r="I12" s="310"/>
      <c r="J12" s="312"/>
      <c r="K12" s="311"/>
      <c r="L12" s="310"/>
      <c r="M12" s="311"/>
      <c r="N12" s="313"/>
      <c r="O12" s="308">
        <v>3.0</v>
      </c>
      <c r="P12" s="309">
        <f t="shared" ref="P12:P14" si="10">O12*30</f>
        <v>90</v>
      </c>
      <c r="Q12" s="310">
        <f t="shared" ref="Q12:Q14" si="11">SUM(R12:T12)</f>
        <v>48</v>
      </c>
      <c r="R12" s="311">
        <v>6.0</v>
      </c>
      <c r="S12" s="311">
        <v>12.0</v>
      </c>
      <c r="T12" s="311">
        <v>30.0</v>
      </c>
      <c r="U12" s="310">
        <f t="shared" ref="U12:U14" si="12">P12-Q12</f>
        <v>42</v>
      </c>
      <c r="V12" s="312">
        <f t="shared" ref="V12:V14" si="13">Q12/$Y$2</f>
        <v>3.692307692</v>
      </c>
      <c r="W12" s="311"/>
      <c r="X12" s="310">
        <f t="shared" ref="X12:X13" si="14">ROUND(O12/3,0)</f>
        <v>1</v>
      </c>
      <c r="Y12" s="311">
        <v>1.0</v>
      </c>
      <c r="Z12" s="313"/>
      <c r="AA12" s="314"/>
    </row>
    <row r="13" ht="19.5" customHeight="1">
      <c r="A13" s="306">
        <v>8.0</v>
      </c>
      <c r="B13" s="315" t="s">
        <v>153</v>
      </c>
      <c r="C13" s="308">
        <v>6.0</v>
      </c>
      <c r="D13" s="309">
        <f>C13*30</f>
        <v>180</v>
      </c>
      <c r="E13" s="310">
        <f>SUM(F13:H13)</f>
        <v>96</v>
      </c>
      <c r="F13" s="311">
        <v>12.0</v>
      </c>
      <c r="G13" s="311">
        <v>48.0</v>
      </c>
      <c r="H13" s="311">
        <v>36.0</v>
      </c>
      <c r="I13" s="310">
        <f>D13-E13</f>
        <v>84</v>
      </c>
      <c r="J13" s="312">
        <f>E13/$M$2</f>
        <v>7.384615385</v>
      </c>
      <c r="K13" s="311"/>
      <c r="L13" s="310">
        <f>ROUND(C13/3,0)</f>
        <v>2</v>
      </c>
      <c r="M13" s="311"/>
      <c r="N13" s="313">
        <v>1.0</v>
      </c>
      <c r="O13" s="308">
        <v>3.0</v>
      </c>
      <c r="P13" s="309">
        <f t="shared" si="10"/>
        <v>90</v>
      </c>
      <c r="Q13" s="310">
        <f t="shared" si="11"/>
        <v>48</v>
      </c>
      <c r="R13" s="311">
        <v>6.0</v>
      </c>
      <c r="S13" s="311">
        <v>12.0</v>
      </c>
      <c r="T13" s="311">
        <v>30.0</v>
      </c>
      <c r="U13" s="310">
        <f t="shared" si="12"/>
        <v>42</v>
      </c>
      <c r="V13" s="312">
        <f t="shared" si="13"/>
        <v>3.692307692</v>
      </c>
      <c r="W13" s="311"/>
      <c r="X13" s="310">
        <f t="shared" si="14"/>
        <v>1</v>
      </c>
      <c r="Y13" s="311"/>
      <c r="Z13" s="313">
        <v>1.0</v>
      </c>
      <c r="AA13" s="314"/>
    </row>
    <row r="14" ht="19.5" customHeight="1">
      <c r="A14" s="306">
        <v>9.0</v>
      </c>
      <c r="B14" s="315" t="s">
        <v>155</v>
      </c>
      <c r="C14" s="308"/>
      <c r="D14" s="309"/>
      <c r="E14" s="310"/>
      <c r="F14" s="311"/>
      <c r="G14" s="311"/>
      <c r="H14" s="311"/>
      <c r="I14" s="310"/>
      <c r="J14" s="312"/>
      <c r="K14" s="311"/>
      <c r="L14" s="310"/>
      <c r="M14" s="311"/>
      <c r="N14" s="313"/>
      <c r="O14" s="308">
        <v>3.0</v>
      </c>
      <c r="P14" s="309">
        <f t="shared" si="10"/>
        <v>90</v>
      </c>
      <c r="Q14" s="310">
        <f t="shared" si="11"/>
        <v>60</v>
      </c>
      <c r="R14" s="311">
        <v>6.0</v>
      </c>
      <c r="S14" s="311">
        <v>54.0</v>
      </c>
      <c r="T14" s="311"/>
      <c r="U14" s="310">
        <f t="shared" si="12"/>
        <v>30</v>
      </c>
      <c r="V14" s="312">
        <f t="shared" si="13"/>
        <v>4.615384615</v>
      </c>
      <c r="W14" s="311"/>
      <c r="X14" s="310"/>
      <c r="Y14" s="311"/>
      <c r="Z14" s="313">
        <v>1.0</v>
      </c>
      <c r="AA14" s="314"/>
    </row>
    <row r="15" ht="19.5" customHeight="1">
      <c r="A15" s="306">
        <v>10.0</v>
      </c>
      <c r="B15" s="307" t="s">
        <v>159</v>
      </c>
      <c r="C15" s="308">
        <v>3.0</v>
      </c>
      <c r="D15" s="309">
        <f t="shared" ref="D15:D17" si="15">C15*30</f>
        <v>90</v>
      </c>
      <c r="E15" s="310">
        <f t="shared" ref="E15:E17" si="16">SUM(F15:H15)</f>
        <v>0</v>
      </c>
      <c r="F15" s="311"/>
      <c r="G15" s="311"/>
      <c r="H15" s="311"/>
      <c r="I15" s="310">
        <f t="shared" ref="I15:I17" si="17">D15-E15</f>
        <v>90</v>
      </c>
      <c r="J15" s="312">
        <f t="shared" ref="J15:J17" si="18">E15/$M$2</f>
        <v>0</v>
      </c>
      <c r="K15" s="311">
        <v>1.0</v>
      </c>
      <c r="L15" s="310">
        <v>0.0</v>
      </c>
      <c r="M15" s="311"/>
      <c r="N15" s="313"/>
      <c r="O15" s="308"/>
      <c r="P15" s="309"/>
      <c r="Q15" s="310"/>
      <c r="R15" s="311"/>
      <c r="S15" s="311"/>
      <c r="T15" s="311"/>
      <c r="U15" s="310"/>
      <c r="V15" s="312"/>
      <c r="W15" s="311"/>
      <c r="X15" s="310"/>
      <c r="Y15" s="311"/>
      <c r="Z15" s="313"/>
      <c r="AA15" s="314"/>
    </row>
    <row r="16" ht="19.5" customHeight="1">
      <c r="A16" s="306">
        <v>11.0</v>
      </c>
      <c r="B16" s="307" t="s">
        <v>169</v>
      </c>
      <c r="C16" s="308">
        <v>3.0</v>
      </c>
      <c r="D16" s="309">
        <f t="shared" si="15"/>
        <v>90</v>
      </c>
      <c r="E16" s="310">
        <f t="shared" si="16"/>
        <v>0</v>
      </c>
      <c r="F16" s="311"/>
      <c r="G16" s="311"/>
      <c r="H16" s="311"/>
      <c r="I16" s="310">
        <f t="shared" si="17"/>
        <v>90</v>
      </c>
      <c r="J16" s="312">
        <f t="shared" si="18"/>
        <v>0</v>
      </c>
      <c r="K16" s="311"/>
      <c r="L16" s="310">
        <v>0.0</v>
      </c>
      <c r="M16" s="311"/>
      <c r="N16" s="313">
        <v>1.0</v>
      </c>
      <c r="O16" s="308"/>
      <c r="P16" s="309"/>
      <c r="Q16" s="310"/>
      <c r="R16" s="311"/>
      <c r="S16" s="311"/>
      <c r="T16" s="311"/>
      <c r="U16" s="310"/>
      <c r="V16" s="312"/>
      <c r="W16" s="311"/>
      <c r="X16" s="310"/>
      <c r="Y16" s="311"/>
      <c r="Z16" s="313"/>
      <c r="AA16" s="314"/>
    </row>
    <row r="17" ht="18.0" customHeight="1">
      <c r="A17" s="306">
        <v>12.0</v>
      </c>
      <c r="B17" s="307" t="s">
        <v>285</v>
      </c>
      <c r="C17" s="308">
        <v>5.0</v>
      </c>
      <c r="D17" s="309">
        <f t="shared" si="15"/>
        <v>150</v>
      </c>
      <c r="E17" s="310">
        <f t="shared" si="16"/>
        <v>100</v>
      </c>
      <c r="F17" s="311">
        <v>10.0</v>
      </c>
      <c r="G17" s="311">
        <v>90.0</v>
      </c>
      <c r="H17" s="311"/>
      <c r="I17" s="310">
        <f t="shared" si="17"/>
        <v>50</v>
      </c>
      <c r="J17" s="312">
        <f t="shared" si="18"/>
        <v>7.692307692</v>
      </c>
      <c r="K17" s="311"/>
      <c r="L17" s="310">
        <f>ROUND(C17/3,0)</f>
        <v>2</v>
      </c>
      <c r="M17" s="311"/>
      <c r="N17" s="313">
        <v>1.0</v>
      </c>
      <c r="O17" s="308"/>
      <c r="P17" s="309"/>
      <c r="Q17" s="310"/>
      <c r="R17" s="311"/>
      <c r="S17" s="311"/>
      <c r="T17" s="311"/>
      <c r="U17" s="310"/>
      <c r="V17" s="312"/>
      <c r="W17" s="311"/>
      <c r="X17" s="310"/>
      <c r="Y17" s="311"/>
      <c r="Z17" s="313"/>
      <c r="AA17" s="314"/>
    </row>
    <row r="18" ht="19.5" customHeight="1">
      <c r="A18" s="306">
        <v>13.0</v>
      </c>
      <c r="B18" s="307" t="s">
        <v>286</v>
      </c>
      <c r="C18" s="308"/>
      <c r="D18" s="309"/>
      <c r="E18" s="310"/>
      <c r="F18" s="311"/>
      <c r="G18" s="311"/>
      <c r="H18" s="311"/>
      <c r="I18" s="310"/>
      <c r="J18" s="312"/>
      <c r="K18" s="311"/>
      <c r="L18" s="310"/>
      <c r="M18" s="311"/>
      <c r="N18" s="313"/>
      <c r="O18" s="308">
        <v>5.0</v>
      </c>
      <c r="P18" s="309">
        <f t="shared" ref="P18:P22" si="19">O18*30</f>
        <v>150</v>
      </c>
      <c r="Q18" s="310">
        <f t="shared" ref="Q18:Q22" si="20">SUM(R18:T18)</f>
        <v>100</v>
      </c>
      <c r="R18" s="311">
        <v>10.0</v>
      </c>
      <c r="S18" s="311">
        <v>20.0</v>
      </c>
      <c r="T18" s="311">
        <v>70.0</v>
      </c>
      <c r="U18" s="310">
        <f t="shared" ref="U18:U22" si="21">P18-Q18</f>
        <v>50</v>
      </c>
      <c r="V18" s="312">
        <f t="shared" ref="V18:V22" si="22">Q18/$Y$2</f>
        <v>7.692307692</v>
      </c>
      <c r="W18" s="311"/>
      <c r="X18" s="310">
        <f t="shared" ref="X18:X22" si="23">ROUND(O18/3,0)</f>
        <v>2</v>
      </c>
      <c r="Y18" s="311"/>
      <c r="Z18" s="313">
        <v>1.0</v>
      </c>
      <c r="AA18" s="314"/>
    </row>
    <row r="19" ht="38.25" customHeight="1">
      <c r="A19" s="306">
        <v>14.0</v>
      </c>
      <c r="B19" s="307" t="s">
        <v>287</v>
      </c>
      <c r="C19" s="308"/>
      <c r="D19" s="309"/>
      <c r="E19" s="310"/>
      <c r="F19" s="311"/>
      <c r="G19" s="311"/>
      <c r="H19" s="311"/>
      <c r="I19" s="310"/>
      <c r="J19" s="312"/>
      <c r="K19" s="311"/>
      <c r="L19" s="310"/>
      <c r="M19" s="311"/>
      <c r="N19" s="313"/>
      <c r="O19" s="308">
        <v>5.0</v>
      </c>
      <c r="P19" s="309">
        <f t="shared" si="19"/>
        <v>150</v>
      </c>
      <c r="Q19" s="310">
        <f t="shared" si="20"/>
        <v>50</v>
      </c>
      <c r="R19" s="311">
        <v>10.0</v>
      </c>
      <c r="S19" s="311">
        <v>20.0</v>
      </c>
      <c r="T19" s="311">
        <v>20.0</v>
      </c>
      <c r="U19" s="310">
        <f t="shared" si="21"/>
        <v>100</v>
      </c>
      <c r="V19" s="312">
        <f t="shared" si="22"/>
        <v>3.846153846</v>
      </c>
      <c r="W19" s="311"/>
      <c r="X19" s="310">
        <f t="shared" si="23"/>
        <v>2</v>
      </c>
      <c r="Y19" s="311"/>
      <c r="Z19" s="313">
        <v>1.0</v>
      </c>
      <c r="AA19" s="314"/>
    </row>
    <row r="20" ht="19.5" customHeight="1">
      <c r="A20" s="306">
        <v>12.0</v>
      </c>
      <c r="B20" s="307"/>
      <c r="C20" s="308"/>
      <c r="D20" s="309">
        <f t="shared" ref="D20:D22" si="24">C20*30</f>
        <v>0</v>
      </c>
      <c r="E20" s="310">
        <f t="shared" ref="E20:E22" si="25">SUM(F20:H20)</f>
        <v>0</v>
      </c>
      <c r="F20" s="311"/>
      <c r="G20" s="311"/>
      <c r="H20" s="311"/>
      <c r="I20" s="310">
        <f t="shared" ref="I20:I22" si="26">D20-E20</f>
        <v>0</v>
      </c>
      <c r="J20" s="312">
        <f t="shared" ref="J20:J22" si="27">E20/$M$2</f>
        <v>0</v>
      </c>
      <c r="K20" s="311"/>
      <c r="L20" s="310">
        <f t="shared" ref="L20:L22" si="28">ROUND(C20/3,0)</f>
        <v>0</v>
      </c>
      <c r="M20" s="311"/>
      <c r="N20" s="313"/>
      <c r="O20" s="308"/>
      <c r="P20" s="309">
        <f t="shared" si="19"/>
        <v>0</v>
      </c>
      <c r="Q20" s="310">
        <f t="shared" si="20"/>
        <v>0</v>
      </c>
      <c r="R20" s="311"/>
      <c r="S20" s="311"/>
      <c r="T20" s="311"/>
      <c r="U20" s="310">
        <f t="shared" si="21"/>
        <v>0</v>
      </c>
      <c r="V20" s="312">
        <f t="shared" si="22"/>
        <v>0</v>
      </c>
      <c r="W20" s="311"/>
      <c r="X20" s="310">
        <f t="shared" si="23"/>
        <v>0</v>
      </c>
      <c r="Y20" s="311"/>
      <c r="Z20" s="313"/>
      <c r="AA20" s="314"/>
    </row>
    <row r="21" ht="19.5" customHeight="1">
      <c r="A21" s="306">
        <v>13.0</v>
      </c>
      <c r="B21" s="307"/>
      <c r="C21" s="308"/>
      <c r="D21" s="309">
        <f t="shared" si="24"/>
        <v>0</v>
      </c>
      <c r="E21" s="316">
        <f t="shared" si="25"/>
        <v>0</v>
      </c>
      <c r="F21" s="317"/>
      <c r="G21" s="317"/>
      <c r="H21" s="317"/>
      <c r="I21" s="316">
        <f t="shared" si="26"/>
        <v>0</v>
      </c>
      <c r="J21" s="312">
        <f t="shared" si="27"/>
        <v>0</v>
      </c>
      <c r="K21" s="311"/>
      <c r="L21" s="310">
        <f t="shared" si="28"/>
        <v>0</v>
      </c>
      <c r="M21" s="311"/>
      <c r="N21" s="313"/>
      <c r="O21" s="308"/>
      <c r="P21" s="309">
        <f t="shared" si="19"/>
        <v>0</v>
      </c>
      <c r="Q21" s="310">
        <f t="shared" si="20"/>
        <v>0</v>
      </c>
      <c r="R21" s="311"/>
      <c r="S21" s="311"/>
      <c r="T21" s="311"/>
      <c r="U21" s="310">
        <f t="shared" si="21"/>
        <v>0</v>
      </c>
      <c r="V21" s="312">
        <f t="shared" si="22"/>
        <v>0</v>
      </c>
      <c r="W21" s="311"/>
      <c r="X21" s="310">
        <f t="shared" si="23"/>
        <v>0</v>
      </c>
      <c r="Y21" s="311"/>
      <c r="Z21" s="313"/>
      <c r="AA21" s="314"/>
    </row>
    <row r="22" ht="19.5" customHeight="1">
      <c r="A22" s="306"/>
      <c r="B22" s="315"/>
      <c r="C22" s="308"/>
      <c r="D22" s="309">
        <f t="shared" si="24"/>
        <v>0</v>
      </c>
      <c r="E22" s="310">
        <f t="shared" si="25"/>
        <v>0</v>
      </c>
      <c r="F22" s="311"/>
      <c r="G22" s="311"/>
      <c r="H22" s="311"/>
      <c r="I22" s="310">
        <f t="shared" si="26"/>
        <v>0</v>
      </c>
      <c r="J22" s="312">
        <f t="shared" si="27"/>
        <v>0</v>
      </c>
      <c r="K22" s="311"/>
      <c r="L22" s="310">
        <f t="shared" si="28"/>
        <v>0</v>
      </c>
      <c r="M22" s="311"/>
      <c r="N22" s="313"/>
      <c r="O22" s="308"/>
      <c r="P22" s="309">
        <f t="shared" si="19"/>
        <v>0</v>
      </c>
      <c r="Q22" s="310">
        <f t="shared" si="20"/>
        <v>0</v>
      </c>
      <c r="R22" s="311"/>
      <c r="S22" s="311"/>
      <c r="T22" s="311"/>
      <c r="U22" s="310">
        <f t="shared" si="21"/>
        <v>0</v>
      </c>
      <c r="V22" s="312">
        <f t="shared" si="22"/>
        <v>0</v>
      </c>
      <c r="W22" s="311"/>
      <c r="X22" s="310">
        <f t="shared" si="23"/>
        <v>0</v>
      </c>
      <c r="Y22" s="311"/>
      <c r="Z22" s="313"/>
      <c r="AA22" s="314"/>
    </row>
    <row r="23" ht="16.5" customHeight="1">
      <c r="A23" s="318" t="s">
        <v>218</v>
      </c>
      <c r="B23" s="319"/>
      <c r="C23" s="320">
        <f t="shared" ref="C23:J23" si="29">SUM(C6:C22)</f>
        <v>30</v>
      </c>
      <c r="D23" s="321">
        <f t="shared" si="29"/>
        <v>900</v>
      </c>
      <c r="E23" s="321">
        <f t="shared" si="29"/>
        <v>366</v>
      </c>
      <c r="F23" s="321">
        <f t="shared" si="29"/>
        <v>50</v>
      </c>
      <c r="G23" s="321">
        <f t="shared" si="29"/>
        <v>240</v>
      </c>
      <c r="H23" s="321">
        <f t="shared" si="29"/>
        <v>76</v>
      </c>
      <c r="I23" s="321">
        <f t="shared" si="29"/>
        <v>534</v>
      </c>
      <c r="J23" s="322">
        <f t="shared" si="29"/>
        <v>28.15384615</v>
      </c>
      <c r="K23" s="321">
        <f>COUNT(K6:K22)</f>
        <v>1</v>
      </c>
      <c r="L23" s="321">
        <f>SUM(L6:L22)</f>
        <v>8</v>
      </c>
      <c r="M23" s="321">
        <f t="shared" ref="M23:N23" si="30">COUNT(M6:M22)</f>
        <v>1</v>
      </c>
      <c r="N23" s="323">
        <f t="shared" si="30"/>
        <v>6</v>
      </c>
      <c r="O23" s="320">
        <f t="shared" ref="O23:V23" si="31">SUM(O6:O22)</f>
        <v>30</v>
      </c>
      <c r="P23" s="321">
        <f t="shared" si="31"/>
        <v>900</v>
      </c>
      <c r="Q23" s="321">
        <f t="shared" si="31"/>
        <v>416</v>
      </c>
      <c r="R23" s="321">
        <f t="shared" si="31"/>
        <v>68</v>
      </c>
      <c r="S23" s="321">
        <f t="shared" si="31"/>
        <v>198</v>
      </c>
      <c r="T23" s="321">
        <f t="shared" si="31"/>
        <v>150</v>
      </c>
      <c r="U23" s="321">
        <f t="shared" si="31"/>
        <v>484</v>
      </c>
      <c r="V23" s="322">
        <f t="shared" si="31"/>
        <v>32</v>
      </c>
      <c r="W23" s="321">
        <f>COUNT(W6:W22)</f>
        <v>0</v>
      </c>
      <c r="X23" s="321">
        <f>SUM(X6:X22)</f>
        <v>7</v>
      </c>
      <c r="Y23" s="321">
        <f t="shared" ref="Y23:Z23" si="32">COUNT(Y6:Y22)</f>
        <v>1</v>
      </c>
      <c r="Z23" s="323">
        <f t="shared" si="32"/>
        <v>7</v>
      </c>
      <c r="AA23" s="324"/>
    </row>
    <row r="24" ht="13.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2">
    <mergeCell ref="Q3:T3"/>
    <mergeCell ref="U3:U5"/>
    <mergeCell ref="Q4:Q5"/>
    <mergeCell ref="R4:T4"/>
    <mergeCell ref="E4:E5"/>
    <mergeCell ref="F4:H4"/>
    <mergeCell ref="M4:M5"/>
    <mergeCell ref="N4:N5"/>
    <mergeCell ref="Y4:Y5"/>
    <mergeCell ref="Z4:Z5"/>
    <mergeCell ref="A2:A5"/>
    <mergeCell ref="B2:B5"/>
    <mergeCell ref="C2:H2"/>
    <mergeCell ref="I2:L2"/>
    <mergeCell ref="O2:T2"/>
    <mergeCell ref="U2:X2"/>
    <mergeCell ref="AA2:AA5"/>
    <mergeCell ref="C3:C5"/>
    <mergeCell ref="D3:D5"/>
    <mergeCell ref="A23:B23"/>
    <mergeCell ref="E3:H3"/>
    <mergeCell ref="I3:I5"/>
    <mergeCell ref="J3:J5"/>
    <mergeCell ref="K3:K5"/>
    <mergeCell ref="L3:L5"/>
    <mergeCell ref="M3:N3"/>
    <mergeCell ref="O3:O5"/>
    <mergeCell ref="P3:P5"/>
    <mergeCell ref="V3:V5"/>
    <mergeCell ref="W3:W5"/>
    <mergeCell ref="X3:X5"/>
    <mergeCell ref="Y3:Z3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2003-11-28T18:06:16Z</dcterms:created>
  <dc:creator>MMM</dc:creator>
</cp:coreProperties>
</file>