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2"/>
  </bookViews>
  <sheets>
    <sheet name="ГРАФІК" sheetId="1" r:id="rId1"/>
    <sheet name="ЗМІСТ" sheetId="2" r:id="rId2"/>
    <sheet name="4 курс 2022-2023" sheetId="3" r:id="rId3"/>
    <sheet name="3 частина" sheetId="4" r:id="rId4"/>
    <sheet name="Перевірка" sheetId="5" r:id="rId5"/>
    <sheet name="1 курс 2019-2020" sheetId="6" r:id="rId6"/>
    <sheet name="2 курс 2020-2021" sheetId="7" r:id="rId7"/>
    <sheet name="3 курс 2021-2022" sheetId="8" r:id="rId8"/>
    <sheet name="Вибіркові" sheetId="9" r:id="rId9"/>
  </sheets>
  <externalReferences>
    <externalReference r:id="rId12"/>
  </externalReferences>
  <definedNames>
    <definedName name="Z_791DB74A_D72A_4A24_8E5B_5C9CCB5308F6_.wvu.PrintArea" localSheetId="1" hidden="1">'ЗМІСТ'!$A$1:$AB$83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'ЗМІСТ'!$A$1:$AB$84</definedName>
    <definedName name="с22" localSheetId="5">#REF!</definedName>
    <definedName name="с22" localSheetId="7">#REF!</definedName>
    <definedName name="с22" localSheetId="2">#REF!</definedName>
    <definedName name="с22" localSheetId="1">#REF!</definedName>
    <definedName name="с22">#REF!</definedName>
    <definedName name="с222" localSheetId="5">#REF!</definedName>
    <definedName name="с222" localSheetId="7">#REF!</definedName>
    <definedName name="с222" localSheetId="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<sst xmlns="http://schemas.openxmlformats.org/spreadsheetml/2006/main" count="563" uniqueCount="318">
  <si>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</si>
  <si>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</si>
  <si>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</si>
  <si>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</si>
  <si>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</si>
  <si>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</si>
  <si>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</si>
  <si>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</si>
  <si>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</si>
  <si>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</si>
  <si>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</si>
  <si>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</si>
  <si>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</si>
  <si>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</si>
  <si>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</si>
  <si>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</si>
  <si>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</si>
  <si>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</si>
  <si>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</si>
  <si>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</si>
  <si>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</si>
  <si>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</si>
  <si>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</si>
  <si>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</si>
  <si>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</si>
  <si>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</si>
  <si>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</si>
  <si>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</si>
  <si>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</si>
  <si>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</si>
  <si>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</si>
  <si>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</si>
  <si>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</si>
  <si>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</si>
  <si>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</si>
  <si>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</si>
  <si>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</si>
  <si>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</si>
  <si>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</si>
  <si>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</si>
  <si>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</si>
  <si>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</si>
  <si>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</si>
  <si>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</si>
  <si>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</si>
  <si>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</si>
  <si>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</si>
  <si>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</si>
  <si>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</si>
  <si>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</si>
  <si>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</si>
  <si>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</si>
  <si>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</si>
  <si>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</si>
  <si>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</si>
  <si>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</si>
  <si>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</si>
  <si>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</si>
  <si>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</si>
  <si>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</si>
  <si>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</si>
  <si>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</si>
  <si>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</si>
  <si>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</si>
  <si>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</si>
  <si>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</si>
  <si>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</si>
  <si>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</si>
  <si>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</si>
  <si>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</si>
  <si>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</si>
  <si>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</si>
  <si>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</si>
  <si>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</si>
  <si>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</si>
  <si>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</si>
  <si>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ІІІ. План теоретичних занять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</si>
  <si>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</si>
  <si>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</si>
  <si>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</si>
  <si>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</si>
  <si>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</si>
  <si>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</si>
  <si>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</si>
  <si>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</si>
  <si>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</si>
  <si>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</si>
  <si>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</si>
  <si>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</si>
  <si>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</si>
  <si>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</si>
  <si>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</si>
  <si>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</si>
  <si>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</si>
  <si>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</si>
  <si>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</si>
  <si>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</si>
  <si>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</si>
  <si>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</si>
  <si>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</si>
  <si>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</si>
  <si>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</si>
  <si>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</si>
  <si>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</si>
  <si>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>Навчальний план складено у відповідності до __________________________________________________________  (назва стандарту, за наявності)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</si>
  <si>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</si>
  <si>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</si>
  <si>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</si>
  <si>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</si>
  <si>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01 Освіта / Педагогіка</t>
  </si>
  <si>
    <t>014 Середня освіта</t>
  </si>
  <si>
    <t>повна загальна середня</t>
  </si>
  <si>
    <t>денна</t>
  </si>
  <si>
    <t>3 р. 10 міс.</t>
  </si>
  <si>
    <t>навчально-методичною радою МНУ ім. В.О.Сухомлинського</t>
  </si>
  <si>
    <t>перший (бакалаврський)</t>
  </si>
  <si>
    <t>Шифр</t>
  </si>
  <si>
    <t>ОСВІТНІ КОМПОНЕНТИ</t>
  </si>
  <si>
    <t>Семестровий контроль</t>
  </si>
  <si>
    <t>кількість навчальних тижнів у семестрі</t>
  </si>
  <si>
    <t>I. ОБОВЯЗКОВА ЧАСТИНА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</si>
  <si>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</si>
  <si>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</si>
  <si>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</si>
  <si>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</si>
  <si>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</si>
  <si>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</si>
  <si>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</si>
  <si>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</si>
  <si>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2.1. НАВЧАЛЬНІ ДИСЦИПЛІНИ ЗАГАЛЬНОЇ ПІДГОТОВКИ</t>
  </si>
  <si>
    <t>Всього за цикл 2.1.</t>
  </si>
  <si>
    <t>2.2. НАВЧАЛЬНІ ДИСЦИПЛІНИ СПЕЦІАЛЬНОЇ (ФАХОВОЇ) ПІДГОТОВКИ</t>
  </si>
  <si>
    <t>Всього за цикл 2.2.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</si>
  <si>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</si>
  <si>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</si>
  <si>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</si>
  <si>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</si>
  <si>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Вибіркова дисципліна 1.1.</t>
  </si>
  <si>
    <t>Вибіркова дисципліна 1.2.</t>
  </si>
  <si>
    <t>Вибіркова дисципліна 2.1.</t>
  </si>
  <si>
    <t>Вибіркова дисципліна 2.2.</t>
  </si>
  <si>
    <t>ПА 01</t>
  </si>
  <si>
    <t>Протокол № ____ від "____" ___________ 20___ року</t>
  </si>
  <si>
    <t>Вибіркова дисципліна 2.3.</t>
  </si>
  <si>
    <t>Вибіркова дисципліна 2.4.</t>
  </si>
  <si>
    <t>Вибіркова дисципліна 2.5.</t>
  </si>
  <si>
    <t>Вибіркова дисципліна 2.7.</t>
  </si>
  <si>
    <t>Вибіркова дисципліна 2.8.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</si>
  <si>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</si>
  <si>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</si>
  <si>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</si>
  <si>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</si>
  <si>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Історія та культура України</t>
  </si>
  <si>
    <t>Філософія</t>
  </si>
  <si>
    <t>Іноземна мова</t>
  </si>
  <si>
    <t>Психологія (загальна та вікова)</t>
  </si>
  <si>
    <t>Педагогіка (загальна та історія педагогіки)</t>
  </si>
  <si>
    <t>Методика навчання фізики</t>
  </si>
  <si>
    <t>Курсова робота з методики навчання</t>
  </si>
  <si>
    <t>Виробнича практика</t>
  </si>
  <si>
    <t>Навчальна практика 1</t>
  </si>
  <si>
    <t>Вища математика</t>
  </si>
  <si>
    <t>Затверджено на засіданні вченої ради механіко-математичного факультету</t>
  </si>
  <si>
    <t>Керівник проєктної групи</t>
  </si>
  <si>
    <t>Предметна спеціальність 
(спеціалізація)</t>
  </si>
  <si>
    <t>ОК 01</t>
  </si>
  <si>
    <t>ОК 02</t>
  </si>
  <si>
    <t>ОК 03</t>
  </si>
  <si>
    <t>ОК 04</t>
  </si>
  <si>
    <t>ОК 05</t>
  </si>
  <si>
    <t>ОК 06</t>
  </si>
  <si>
    <t>ОК 07</t>
  </si>
  <si>
    <t>ОК 08</t>
  </si>
  <si>
    <t>ОК 09</t>
  </si>
  <si>
    <t>ОК 10</t>
  </si>
  <si>
    <t>ОК 11</t>
  </si>
  <si>
    <t>ОК 12</t>
  </si>
  <si>
    <t>ОК 13</t>
  </si>
  <si>
    <t>ОК 14</t>
  </si>
  <si>
    <t>ОК 15</t>
  </si>
  <si>
    <t>ОК 16</t>
  </si>
  <si>
    <t>ОК 17</t>
  </si>
  <si>
    <t>ОК 18</t>
  </si>
  <si>
    <t>ОК 19</t>
  </si>
  <si>
    <t>ОК 20</t>
  </si>
  <si>
    <t>ОК 21</t>
  </si>
  <si>
    <t>ОК 22</t>
  </si>
  <si>
    <t>ОК 23</t>
  </si>
  <si>
    <t>ОК 24</t>
  </si>
  <si>
    <t>ОК 25</t>
  </si>
  <si>
    <t>ОК 26</t>
  </si>
  <si>
    <t>ОК 27</t>
  </si>
  <si>
    <t>ОК 28</t>
  </si>
  <si>
    <t>ВБ 1.1</t>
  </si>
  <si>
    <t>ВБ 1.2</t>
  </si>
  <si>
    <t>ВБ 2.1</t>
  </si>
  <si>
    <t>ВБ 2.2</t>
  </si>
  <si>
    <t>ВБ 2.3</t>
  </si>
  <si>
    <t>ВБ 2.4</t>
  </si>
  <si>
    <t>ВБ 2.5</t>
  </si>
  <si>
    <t>ВБ 2.6</t>
  </si>
  <si>
    <t>ВБ 2.7</t>
  </si>
  <si>
    <t>ВБ 2.8</t>
  </si>
  <si>
    <t>ОК 29</t>
  </si>
  <si>
    <t>№ з/п</t>
  </si>
  <si>
    <t>навчальних тижнів</t>
  </si>
  <si>
    <t>Кафедра</t>
  </si>
  <si>
    <t>з них аудиторних</t>
  </si>
  <si>
    <t>Самостійна робота</t>
  </si>
  <si>
    <t>Годин на тиждень</t>
  </si>
  <si>
    <t>Курсові роботи, проекти</t>
  </si>
  <si>
    <t>Кількість контрольних робіт</t>
  </si>
  <si>
    <t>форми контролю</t>
  </si>
  <si>
    <t>у тому числі</t>
  </si>
  <si>
    <t>екзамен</t>
  </si>
  <si>
    <t>залік</t>
  </si>
  <si>
    <t>лекції</t>
  </si>
  <si>
    <t>практичні</t>
  </si>
  <si>
    <t>лабораторні</t>
  </si>
  <si>
    <t>Освітні компоненти</t>
  </si>
  <si>
    <t>014.08 Середня освіта (Фізика)</t>
  </si>
  <si>
    <t>В</t>
  </si>
  <si>
    <t>Українська мова як іноземна</t>
  </si>
  <si>
    <t>Вибрані задачі  фізики</t>
  </si>
  <si>
    <t>Спеціальний фізичний практикум</t>
  </si>
  <si>
    <t>Використання інформаційно-комунікаційних технологій у професійній дяльності</t>
  </si>
  <si>
    <t>Аналітична геометрія та лінійна алгебра</t>
  </si>
  <si>
    <t>Загальна фізика (Механіка)</t>
  </si>
  <si>
    <t>Загальна фізика (Молекулярна фізика)</t>
  </si>
  <si>
    <t>Загальна фізика (Електрика та магнетизм)</t>
  </si>
  <si>
    <t>Загальна фізика (Оптика)</t>
  </si>
  <si>
    <t>Загальна фізика (Атомна та ядерна фізика)</t>
  </si>
  <si>
    <t>Загальна фізика (Фізика елементарних частинок та ядра)</t>
  </si>
  <si>
    <t>Обчислювальна практика з використанням сучасних програмних комплексів 1</t>
  </si>
  <si>
    <t>Обчислювальна практика з використанням сучасних програмних комплексів 2</t>
  </si>
  <si>
    <t>Обчислювальна практика з використанням сучасних програмних комплексів 3</t>
  </si>
  <si>
    <t>ВБ 2.9</t>
  </si>
  <si>
    <t>ВБ 2.10</t>
  </si>
  <si>
    <t>ВБ 2.11</t>
  </si>
  <si>
    <t>Комплексний кваліфікаційний іспит з фізики, математики, методики навчання фізики і методики навчання математики</t>
  </si>
  <si>
    <t>2 курс (2020-2021 н.р.)</t>
  </si>
  <si>
    <t xml:space="preserve">3 семестр          </t>
  </si>
  <si>
    <t xml:space="preserve">4 семестр          </t>
  </si>
  <si>
    <t>Вибіркова дисципліна 2.6. Алгебра і теорія чисел</t>
  </si>
  <si>
    <t>Вибіркова дисципліна 2.5. Фізика полімерів</t>
  </si>
  <si>
    <t>Українська мова як іноземна/ Іноземна мова</t>
  </si>
  <si>
    <t>Математичний аналіз</t>
  </si>
  <si>
    <t>Методика навчання математики</t>
  </si>
  <si>
    <t>Курсова робота з фізики або математики</t>
  </si>
  <si>
    <t>Вибіркова дисципліна 2.6.</t>
  </si>
  <si>
    <t>Середня освіта: фізика, математика</t>
  </si>
  <si>
    <t>3 курс (2021-2022 н.р.)</t>
  </si>
  <si>
    <t>Назва дисципліни</t>
  </si>
  <si>
    <t>Кредитів</t>
  </si>
  <si>
    <t>Математика англійською / Mathematics in English</t>
  </si>
  <si>
    <t>Фізика англійською / Physics in English</t>
  </si>
  <si>
    <t>Методика STEM - освіти</t>
  </si>
  <si>
    <t>Педагогічна майстерність вчителя природничо - математичного цикл</t>
  </si>
  <si>
    <t>Диференціальні рівняння</t>
  </si>
  <si>
    <t>Комбінаторика в задачах</t>
  </si>
  <si>
    <t>Алгебра. Числові системи</t>
  </si>
  <si>
    <t>Алгебра. Вибрані питання теорії кілець</t>
  </si>
  <si>
    <t>Теорія кілець</t>
  </si>
  <si>
    <t>Основи векторного і тензерного аналізу</t>
  </si>
  <si>
    <t>Диференціальна геометрія та топологія</t>
  </si>
  <si>
    <t>Конструктивна геометрія</t>
  </si>
  <si>
    <t>Дослідження операцій</t>
  </si>
  <si>
    <t>Комплексний аналіз</t>
  </si>
  <si>
    <t>Теорія алгоритмів</t>
  </si>
  <si>
    <t>Наближені методи аналізу</t>
  </si>
  <si>
    <t>Методи досліджень</t>
  </si>
  <si>
    <t>Інтегральні рівняння</t>
  </si>
  <si>
    <t>Список вибіркових дисциплін 
для студентів  3 курсу 
спеціальності 014 Середня освіта (014.08 Середня освіта (Фізика))</t>
  </si>
  <si>
    <t>Математичне програмування</t>
  </si>
  <si>
    <t>Основи векторного і тензерного рівняння</t>
  </si>
  <si>
    <t>Іноваційні методики навчання математики</t>
  </si>
  <si>
    <t>Іноваційні методики навчання фізики</t>
  </si>
  <si>
    <t>Комбінаторні та ймовірносні методи розв'язання задач</t>
  </si>
  <si>
    <t>1 курс (2019-2020 н.р.)</t>
  </si>
  <si>
    <t xml:space="preserve">1 семестр          </t>
  </si>
  <si>
    <t xml:space="preserve">2 семестр          </t>
  </si>
  <si>
    <t xml:space="preserve">5 семестр          </t>
  </si>
  <si>
    <t xml:space="preserve">6 семестр          </t>
  </si>
  <si>
    <t>Освітня кваліфікація</t>
  </si>
  <si>
    <t>бакалавр освіти</t>
  </si>
  <si>
    <t>Рік вступу</t>
  </si>
  <si>
    <t>Професійна кваліфікація</t>
  </si>
  <si>
    <t>вчитель фізики, вчитель математики</t>
  </si>
  <si>
    <t>Роки навчання</t>
  </si>
  <si>
    <t>2020-2021</t>
  </si>
  <si>
    <t>2021-2022</t>
  </si>
  <si>
    <t>2022-2023</t>
  </si>
  <si>
    <t>2019-2020</t>
  </si>
  <si>
    <t>Олена ГУРІНА</t>
  </si>
  <si>
    <t>Ірина МАНЬКУСЬ</t>
  </si>
  <si>
    <t>Проректор
із науково-педагогічної роботи ___________________</t>
  </si>
  <si>
    <t>Олена КУЗНЕЦОВА</t>
  </si>
  <si>
    <t>Навчальна практика 2 (астрономічна)</t>
  </si>
  <si>
    <t>Іноземна мова за професійним спрямуванням</t>
  </si>
  <si>
    <t>Вибіркова дисципліна 1.1. Інноваційні методики навчання фізики</t>
  </si>
  <si>
    <t>Вибіркова дисципліна 2.7. Інноваційні методики навчання математики</t>
  </si>
  <si>
    <t>Вибіркова дисципліна 1.2. Астрономія</t>
  </si>
  <si>
    <t xml:space="preserve">7 семестр          </t>
  </si>
  <si>
    <t xml:space="preserve">8 семестр          </t>
  </si>
  <si>
    <t>4 курс (2022-2023 н.р.)</t>
  </si>
  <si>
    <t>Вибіркова дисципліна 2.11. (іноземною мовою)</t>
  </si>
  <si>
    <t>Вибіркова дисципліна 2.9.</t>
  </si>
  <si>
    <t>Вибіркова дисципліна 2.8. Методика STEM - освіти</t>
  </si>
  <si>
    <t>Вибіркова дисципліна 2.9. Астрофізика</t>
  </si>
  <si>
    <t>Трудове право і підприємницька діяльність</t>
  </si>
  <si>
    <t>Освітній менеджмент</t>
  </si>
  <si>
    <t>Вибіркова дисципліна 2.10.</t>
  </si>
  <si>
    <t>ОК 30</t>
  </si>
  <si>
    <t>ОК 31</t>
  </si>
  <si>
    <t>ОК 32</t>
  </si>
  <si>
    <t>Вибіркова дисципліна 2.10. Хмарні технології в освіті</t>
  </si>
  <si>
    <t>Вибіркова дисципліна 2.11. Фізика англійською / Physics in English</t>
  </si>
  <si>
    <t>Фізичний експеримент / Physical Experiment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</si>
</sst>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0.000"/>
    <numFmt numFmtId="198" formatCode="#,##0_р_."/>
    <numFmt numFmtId="199" formatCode="[$-FC19]d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6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1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double"/>
      <top style="thick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double"/>
      <top>
        <color indexed="63"/>
      </top>
      <bottom style="medium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double"/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double"/>
      <top style="medium">
        <color rgb="FF000000"/>
      </top>
      <bottom>
        <color indexed="63"/>
      </bottom>
    </border>
    <border>
      <left style="medium">
        <color rgb="FF000000"/>
      </left>
      <right style="double"/>
      <top>
        <color indexed="63"/>
      </top>
      <bottom style="medium">
        <color rgb="FF000000"/>
      </bottom>
    </border>
    <border>
      <left style="thick">
        <color rgb="FF000000"/>
      </left>
      <right>
        <color indexed="63"/>
      </right>
      <top style="medium">
        <color rgb="FF000000"/>
      </top>
      <bottom style="thick">
        <color rgb="FF000000"/>
      </bottom>
    </border>
    <border>
      <left>
        <color indexed="63"/>
      </left>
      <right style="double"/>
      <top style="medium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double"/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/>
      <right style="thick">
        <color rgb="FF000000"/>
      </right>
      <top style="thick">
        <color rgb="FF000000"/>
      </top>
      <bottom>
        <color indexed="63"/>
      </bottom>
    </border>
    <border>
      <left style="double"/>
      <right style="thick">
        <color rgb="FF000000"/>
      </right>
      <top>
        <color indexed="63"/>
      </top>
      <bottom>
        <color indexed="63"/>
      </bottom>
    </border>
    <border>
      <left style="double"/>
      <right style="thick">
        <color rgb="FF000000"/>
      </right>
      <top>
        <color indexed="63"/>
      </top>
      <bottom style="medium">
        <color rgb="FF000000"/>
      </bottom>
    </border>
    <border>
      <left style="double"/>
      <right style="medium">
        <color rgb="FF000000"/>
      </right>
      <top style="medium">
        <color rgb="FF000000"/>
      </top>
      <bottom>
        <color indexed="63"/>
      </bottom>
    </border>
    <border>
      <left style="double"/>
      <right style="medium">
        <color rgb="FF000000"/>
      </right>
      <top>
        <color indexed="63"/>
      </top>
      <bottom>
        <color indexed="63"/>
      </bottom>
    </border>
    <border>
      <left style="double"/>
      <right style="medium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double"/>
      <top style="thick">
        <color rgb="FF000000"/>
      </top>
      <bottom>
        <color indexed="63"/>
      </bottom>
    </border>
    <border>
      <left style="medium">
        <color rgb="FF000000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ck">
        <color rgb="FF000000"/>
      </top>
      <bottom style="medium">
        <color rgb="FF00000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5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9" fillId="23" borderId="10" applyNumberFormat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27" borderId="0" applyNumberFormat="0" applyBorder="0" applyAlignment="0" applyProtection="0"/>
  </cellStyleXfs>
  <cellXfs count="472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35" fillId="0" borderId="14" xfId="0" applyFont="1" applyFill="1" applyBorder="1" applyAlignment="1" applyProtection="1">
      <alignment horizontal="center" vertical="center"/>
      <protection/>
    </xf>
    <xf numFmtId="1" fontId="36" fillId="0" borderId="15" xfId="0" applyNumberFormat="1" applyFont="1" applyFill="1" applyBorder="1" applyAlignment="1" applyProtection="1">
      <alignment horizontal="center" vertical="center"/>
      <protection/>
    </xf>
    <xf numFmtId="0" fontId="36" fillId="0" borderId="13" xfId="67" applyFont="1" applyFill="1" applyBorder="1" applyAlignment="1" applyProtection="1">
      <alignment horizontal="right" vertical="center" wrapText="1"/>
      <protection/>
    </xf>
    <xf numFmtId="1" fontId="35" fillId="0" borderId="13" xfId="0" applyNumberFormat="1" applyFont="1" applyFill="1" applyBorder="1" applyAlignment="1" applyProtection="1">
      <alignment horizontal="center" vertical="center"/>
      <protection/>
    </xf>
    <xf numFmtId="196" fontId="35" fillId="0" borderId="13" xfId="0" applyNumberFormat="1" applyFont="1" applyFill="1" applyBorder="1" applyAlignment="1" applyProtection="1">
      <alignment horizontal="center" vertical="center"/>
      <protection/>
    </xf>
    <xf numFmtId="1" fontId="35" fillId="0" borderId="16" xfId="0" applyNumberFormat="1" applyFont="1" applyFill="1" applyBorder="1" applyAlignment="1" applyProtection="1">
      <alignment horizontal="center" vertical="center"/>
      <protection/>
    </xf>
    <xf numFmtId="196" fontId="23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1" fillId="0" borderId="17" xfId="66" applyFont="1" applyFill="1" applyBorder="1" applyAlignment="1" applyProtection="1">
      <alignment horizontal="center" vertical="center"/>
      <protection/>
    </xf>
    <xf numFmtId="0" fontId="28" fillId="0" borderId="18" xfId="66" applyFont="1" applyFill="1" applyBorder="1" applyAlignment="1" applyProtection="1">
      <alignment horizontal="center" vertical="center"/>
      <protection/>
    </xf>
    <xf numFmtId="0" fontId="28" fillId="0" borderId="19" xfId="66" applyFont="1" applyFill="1" applyBorder="1" applyAlignment="1" applyProtection="1">
      <alignment horizontal="center" vertical="center"/>
      <protection/>
    </xf>
    <xf numFmtId="0" fontId="28" fillId="0" borderId="20" xfId="66" applyFont="1" applyFill="1" applyBorder="1" applyAlignment="1" applyProtection="1">
      <alignment horizontal="center" vertical="center"/>
      <protection/>
    </xf>
    <xf numFmtId="0" fontId="33" fillId="0" borderId="17" xfId="66" applyFont="1" applyFill="1" applyBorder="1" applyAlignment="1" applyProtection="1">
      <alignment horizontal="center" vertical="center"/>
      <protection/>
    </xf>
    <xf numFmtId="0" fontId="28" fillId="0" borderId="21" xfId="66" applyFont="1" applyFill="1" applyBorder="1" applyAlignment="1" applyProtection="1">
      <alignment horizontal="center" vertical="center"/>
      <protection/>
    </xf>
    <xf numFmtId="0" fontId="26" fillId="0" borderId="22" xfId="66" applyFont="1" applyFill="1" applyBorder="1" applyAlignment="1" applyProtection="1">
      <alignment horizontal="center" vertical="center"/>
      <protection/>
    </xf>
    <xf numFmtId="0" fontId="26" fillId="0" borderId="23" xfId="66" applyFont="1" applyFill="1" applyBorder="1" applyAlignment="1" applyProtection="1">
      <alignment horizontal="center" vertical="center"/>
      <protection/>
    </xf>
    <xf numFmtId="0" fontId="26" fillId="0" borderId="24" xfId="66" applyFont="1" applyFill="1" applyBorder="1" applyAlignment="1" applyProtection="1">
      <alignment horizontal="center" vertical="center"/>
      <protection/>
    </xf>
    <xf numFmtId="0" fontId="26" fillId="0" borderId="17" xfId="66" applyFont="1" applyFill="1" applyBorder="1" applyAlignment="1" applyProtection="1">
      <alignment horizontal="center" vertical="center"/>
      <protection/>
    </xf>
    <xf numFmtId="0" fontId="2" fillId="0" borderId="22" xfId="66" applyFont="1" applyFill="1" applyBorder="1" applyAlignment="1" applyProtection="1">
      <alignment horizontal="center" vertical="center"/>
      <protection/>
    </xf>
    <xf numFmtId="0" fontId="2" fillId="0" borderId="23" xfId="66" applyFont="1" applyFill="1" applyBorder="1" applyAlignment="1" applyProtection="1">
      <alignment horizontal="center" vertical="center"/>
      <protection/>
    </xf>
    <xf numFmtId="0" fontId="2" fillId="0" borderId="24" xfId="66" applyFont="1" applyFill="1" applyBorder="1" applyAlignment="1" applyProtection="1">
      <alignment horizontal="center" vertical="center"/>
      <protection/>
    </xf>
    <xf numFmtId="0" fontId="28" fillId="0" borderId="25" xfId="66" applyFont="1" applyFill="1" applyBorder="1" applyAlignment="1" applyProtection="1">
      <alignment horizontal="center" vertical="center"/>
      <protection/>
    </xf>
    <xf numFmtId="0" fontId="26" fillId="0" borderId="26" xfId="66" applyFont="1" applyFill="1" applyBorder="1" applyAlignment="1" applyProtection="1">
      <alignment horizontal="center" vertical="center"/>
      <protection/>
    </xf>
    <xf numFmtId="0" fontId="26" fillId="0" borderId="14" xfId="66" applyFont="1" applyFill="1" applyBorder="1" applyAlignment="1" applyProtection="1">
      <alignment horizontal="center" vertical="center"/>
      <protection/>
    </xf>
    <xf numFmtId="0" fontId="26" fillId="0" borderId="27" xfId="66" applyFont="1" applyFill="1" applyBorder="1" applyAlignment="1" applyProtection="1">
      <alignment horizontal="center" vertical="center"/>
      <protection/>
    </xf>
    <xf numFmtId="0" fontId="2" fillId="0" borderId="26" xfId="66" applyFont="1" applyFill="1" applyBorder="1" applyAlignment="1" applyProtection="1">
      <alignment horizontal="center" vertical="center"/>
      <protection/>
    </xf>
    <xf numFmtId="0" fontId="2" fillId="0" borderId="28" xfId="66" applyFont="1" applyFill="1" applyBorder="1" applyAlignment="1" applyProtection="1">
      <alignment horizontal="center" vertical="center"/>
      <protection/>
    </xf>
    <xf numFmtId="0" fontId="2" fillId="0" borderId="29" xfId="66" applyFont="1" applyFill="1" applyBorder="1" applyAlignment="1" applyProtection="1">
      <alignment horizontal="center" vertical="center"/>
      <protection/>
    </xf>
    <xf numFmtId="0" fontId="28" fillId="0" borderId="30" xfId="66" applyFont="1" applyFill="1" applyBorder="1" applyAlignment="1" applyProtection="1">
      <alignment horizontal="center" vertical="center"/>
      <protection/>
    </xf>
    <xf numFmtId="0" fontId="26" fillId="0" borderId="18" xfId="66" applyFont="1" applyFill="1" applyBorder="1" applyAlignment="1" applyProtection="1">
      <alignment horizontal="center" vertical="center"/>
      <protection/>
    </xf>
    <xf numFmtId="0" fontId="26" fillId="0" borderId="19" xfId="66" applyFont="1" applyFill="1" applyBorder="1" applyAlignment="1" applyProtection="1">
      <alignment horizontal="center" vertical="center"/>
      <protection/>
    </xf>
    <xf numFmtId="0" fontId="26" fillId="0" borderId="20" xfId="66" applyFont="1" applyFill="1" applyBorder="1" applyAlignment="1" applyProtection="1">
      <alignment horizontal="center" vertical="center"/>
      <protection/>
    </xf>
    <xf numFmtId="0" fontId="2" fillId="0" borderId="18" xfId="66" applyFont="1" applyFill="1" applyBorder="1" applyAlignment="1" applyProtection="1">
      <alignment horizontal="center" vertical="center"/>
      <protection/>
    </xf>
    <xf numFmtId="0" fontId="2" fillId="0" borderId="31" xfId="66" applyFont="1" applyFill="1" applyBorder="1" applyAlignment="1" applyProtection="1">
      <alignment horizontal="center" vertical="center"/>
      <protection/>
    </xf>
    <xf numFmtId="0" fontId="2" fillId="0" borderId="32" xfId="66" applyFont="1" applyFill="1" applyBorder="1" applyAlignment="1" applyProtection="1">
      <alignment horizontal="center" vertical="center"/>
      <protection/>
    </xf>
    <xf numFmtId="0" fontId="37" fillId="0" borderId="18" xfId="66" applyFont="1" applyFill="1" applyBorder="1" applyAlignment="1" applyProtection="1">
      <alignment horizontal="center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center" vertical="center"/>
      <protection/>
    </xf>
    <xf numFmtId="0" fontId="24" fillId="0" borderId="14" xfId="66" applyFont="1" applyFill="1" applyBorder="1" applyAlignment="1" applyProtection="1">
      <alignment horizontal="center" vertical="center"/>
      <protection/>
    </xf>
    <xf numFmtId="0" fontId="21" fillId="0" borderId="0" xfId="66" applyFont="1" applyFill="1" applyAlignment="1" applyProtection="1">
      <alignment vertical="top" wrapText="1"/>
      <protection/>
    </xf>
    <xf numFmtId="0" fontId="26" fillId="0" borderId="14" xfId="66" applyFont="1" applyFill="1" applyBorder="1" applyAlignment="1" applyProtection="1">
      <alignment horizontal="center" vertical="center"/>
      <protection/>
    </xf>
    <xf numFmtId="0" fontId="1" fillId="0" borderId="0" xfId="66" applyFill="1" applyAlignment="1" applyProtection="1">
      <alignment horizontal="center" vertical="center"/>
      <protection/>
    </xf>
    <xf numFmtId="0" fontId="2" fillId="0" borderId="33" xfId="68" applyFont="1" applyFill="1" applyBorder="1" applyAlignment="1" applyProtection="1">
      <alignment vertical="top"/>
      <protection/>
    </xf>
    <xf numFmtId="0" fontId="29" fillId="0" borderId="0" xfId="67" applyFont="1" applyFill="1" applyBorder="1" applyAlignment="1" applyProtection="1">
      <alignment/>
      <protection/>
    </xf>
    <xf numFmtId="196" fontId="29" fillId="0" borderId="0" xfId="67" applyNumberFormat="1" applyFont="1" applyFill="1" applyBorder="1" applyAlignment="1" applyProtection="1">
      <alignment/>
      <protection/>
    </xf>
    <xf numFmtId="1" fontId="29" fillId="0" borderId="0" xfId="67" applyNumberFormat="1" applyFont="1" applyFill="1" applyBorder="1" applyAlignment="1" applyProtection="1">
      <alignment/>
      <protection/>
    </xf>
    <xf numFmtId="0" fontId="2" fillId="0" borderId="0" xfId="68" applyFont="1" applyFill="1" applyBorder="1" applyAlignment="1" applyProtection="1">
      <alignment horizontal="left" vertical="top"/>
      <protection/>
    </xf>
    <xf numFmtId="0" fontId="29" fillId="0" borderId="0" xfId="67" applyFont="1" applyFill="1" applyBorder="1" applyProtection="1">
      <alignment/>
      <protection/>
    </xf>
    <xf numFmtId="49" fontId="23" fillId="0" borderId="23" xfId="67" applyNumberFormat="1" applyFont="1" applyFill="1" applyBorder="1" applyAlignment="1" applyProtection="1">
      <alignment horizontal="center" vertical="center" wrapText="1"/>
      <protection/>
    </xf>
    <xf numFmtId="0" fontId="23" fillId="0" borderId="14" xfId="67" applyNumberFormat="1" applyFont="1" applyFill="1" applyBorder="1" applyAlignment="1" applyProtection="1">
      <alignment horizontal="center" vertical="center" wrapText="1"/>
      <protection/>
    </xf>
    <xf numFmtId="196" fontId="23" fillId="0" borderId="14" xfId="67" applyNumberFormat="1" applyFont="1" applyFill="1" applyBorder="1" applyAlignment="1" applyProtection="1">
      <alignment horizontal="center" vertical="center" wrapText="1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19" xfId="0" applyFont="1" applyFill="1" applyBorder="1" applyAlignment="1" applyProtection="1">
      <alignment horizontal="center" vertical="center"/>
      <protection/>
    </xf>
    <xf numFmtId="0" fontId="28" fillId="0" borderId="0" xfId="67" applyFont="1" applyFill="1" applyBorder="1" applyProtection="1">
      <alignment/>
      <protection/>
    </xf>
    <xf numFmtId="0" fontId="1" fillId="0" borderId="0" xfId="67" applyFont="1" applyFill="1" applyProtection="1">
      <alignment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26" fillId="0" borderId="0" xfId="66" applyFont="1" applyFill="1" applyBorder="1" applyAlignment="1" applyProtection="1">
      <alignment/>
      <protection locked="0"/>
    </xf>
    <xf numFmtId="0" fontId="26" fillId="0" borderId="20" xfId="66" applyFont="1" applyFill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center" vertical="center"/>
      <protection/>
    </xf>
    <xf numFmtId="1" fontId="45" fillId="0" borderId="26" xfId="0" applyNumberFormat="1" applyFont="1" applyFill="1" applyBorder="1" applyAlignment="1" applyProtection="1">
      <alignment horizontal="center" vertical="center"/>
      <protection/>
    </xf>
    <xf numFmtId="1" fontId="45" fillId="0" borderId="14" xfId="0" applyNumberFormat="1" applyFont="1" applyFill="1" applyBorder="1" applyAlignment="1" applyProtection="1">
      <alignment horizontal="center" vertical="center"/>
      <protection/>
    </xf>
    <xf numFmtId="1" fontId="45" fillId="0" borderId="35" xfId="0" applyNumberFormat="1" applyFont="1" applyFill="1" applyBorder="1" applyAlignment="1" applyProtection="1">
      <alignment horizontal="center" vertical="center"/>
      <protection/>
    </xf>
    <xf numFmtId="0" fontId="45" fillId="0" borderId="26" xfId="0" applyFont="1" applyFill="1" applyBorder="1" applyAlignment="1" applyProtection="1">
      <alignment horizontal="center" vertical="center"/>
      <protection/>
    </xf>
    <xf numFmtId="1" fontId="45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27" xfId="0" applyFont="1" applyFill="1" applyBorder="1" applyAlignment="1" applyProtection="1">
      <alignment horizontal="center"/>
      <protection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21" fillId="0" borderId="39" xfId="0" applyFont="1" applyFill="1" applyBorder="1" applyAlignment="1" applyProtection="1">
      <alignment horizontal="center" vertical="center"/>
      <protection/>
    </xf>
    <xf numFmtId="1" fontId="21" fillId="0" borderId="36" xfId="0" applyNumberFormat="1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/>
      <protection/>
    </xf>
    <xf numFmtId="1" fontId="21" fillId="0" borderId="40" xfId="0" applyNumberFormat="1" applyFont="1" applyFill="1" applyBorder="1" applyAlignment="1" applyProtection="1">
      <alignment horizontal="center" vertical="center"/>
      <protection/>
    </xf>
    <xf numFmtId="1" fontId="21" fillId="0" borderId="39" xfId="0" applyNumberFormat="1" applyFont="1" applyFill="1" applyBorder="1" applyAlignment="1" applyProtection="1">
      <alignment horizontal="center" vertical="center"/>
      <protection/>
    </xf>
    <xf numFmtId="1" fontId="23" fillId="0" borderId="14" xfId="67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66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3" fillId="0" borderId="26" xfId="67" applyFont="1" applyFill="1" applyBorder="1" applyAlignment="1" applyProtection="1">
      <alignment horizontal="center" vertical="center" wrapText="1"/>
      <protection/>
    </xf>
    <xf numFmtId="0" fontId="23" fillId="0" borderId="14" xfId="67" applyFont="1" applyFill="1" applyBorder="1" applyAlignment="1" applyProtection="1">
      <alignment horizontal="center" vertical="center" wrapText="1"/>
      <protection/>
    </xf>
    <xf numFmtId="0" fontId="23" fillId="0" borderId="18" xfId="67" applyFont="1" applyFill="1" applyBorder="1" applyAlignment="1" applyProtection="1">
      <alignment horizontal="center" vertical="center" wrapText="1"/>
      <protection/>
    </xf>
    <xf numFmtId="0" fontId="23" fillId="0" borderId="19" xfId="67" applyFont="1" applyFill="1" applyBorder="1" applyAlignment="1" applyProtection="1">
      <alignment horizontal="center" vertical="center" wrapText="1"/>
      <protection/>
    </xf>
    <xf numFmtId="1" fontId="23" fillId="0" borderId="14" xfId="67" applyNumberFormat="1" applyFont="1" applyFill="1" applyBorder="1" applyAlignment="1" applyProtection="1">
      <alignment horizontal="center" vertical="center" wrapText="1"/>
      <protection/>
    </xf>
    <xf numFmtId="1" fontId="23" fillId="0" borderId="19" xfId="6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35" fillId="28" borderId="41" xfId="65" applyFont="1" applyFill="1" applyBorder="1" applyAlignment="1" applyProtection="1">
      <alignment horizontal="center" vertical="center" wrapText="1"/>
      <protection locked="0"/>
    </xf>
    <xf numFmtId="0" fontId="35" fillId="28" borderId="42" xfId="65" applyFont="1" applyFill="1" applyBorder="1" applyAlignment="1" applyProtection="1">
      <alignment wrapText="1"/>
      <protection locked="0"/>
    </xf>
    <xf numFmtId="0" fontId="23" fillId="0" borderId="43" xfId="0" applyFont="1" applyFill="1" applyBorder="1" applyAlignment="1" applyProtection="1">
      <alignment horizontal="center" textRotation="90" wrapText="1"/>
      <protection/>
    </xf>
    <xf numFmtId="0" fontId="23" fillId="0" borderId="44" xfId="0" applyFont="1" applyFill="1" applyBorder="1" applyAlignment="1" applyProtection="1">
      <alignment horizontal="center" vertical="center" wrapText="1"/>
      <protection locked="0"/>
    </xf>
    <xf numFmtId="1" fontId="35" fillId="28" borderId="4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43" xfId="0" applyFont="1" applyFill="1" applyBorder="1" applyAlignment="1" applyProtection="1">
      <alignment horizontal="center" vertical="center" wrapText="1"/>
      <protection/>
    </xf>
    <xf numFmtId="0" fontId="23" fillId="0" borderId="43" xfId="0" applyFont="1" applyFill="1" applyBorder="1" applyAlignment="1" applyProtection="1">
      <alignment horizontal="center" vertical="center" wrapText="1"/>
      <protection/>
    </xf>
    <xf numFmtId="0" fontId="23" fillId="28" borderId="43" xfId="0" applyFont="1" applyFill="1" applyBorder="1" applyAlignment="1" applyProtection="1">
      <alignment horizontal="center" vertical="center" wrapText="1"/>
      <protection locked="0"/>
    </xf>
    <xf numFmtId="196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23" fillId="28" borderId="45" xfId="0" applyFont="1" applyFill="1" applyBorder="1" applyAlignment="1" applyProtection="1">
      <alignment horizontal="center" vertical="center" wrapText="1"/>
      <protection locked="0"/>
    </xf>
    <xf numFmtId="0" fontId="23" fillId="0" borderId="46" xfId="0" applyFont="1" applyFill="1" applyBorder="1" applyAlignment="1" applyProtection="1">
      <alignment horizontal="center" vertical="center" wrapText="1"/>
      <protection locked="0"/>
    </xf>
    <xf numFmtId="1" fontId="23" fillId="28" borderId="43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47" xfId="0" applyNumberFormat="1" applyFont="1" applyFill="1" applyBorder="1" applyAlignment="1" applyProtection="1">
      <alignment horizontal="center" vertical="center" wrapText="1"/>
      <protection/>
    </xf>
    <xf numFmtId="0" fontId="35" fillId="0" borderId="47" xfId="0" applyFont="1" applyFill="1" applyBorder="1" applyAlignment="1" applyProtection="1">
      <alignment horizontal="center" vertical="center" wrapText="1"/>
      <protection/>
    </xf>
    <xf numFmtId="196" fontId="35" fillId="0" borderId="47" xfId="0" applyNumberFormat="1" applyFont="1" applyFill="1" applyBorder="1" applyAlignment="1" applyProtection="1">
      <alignment horizontal="center" vertical="center" wrapText="1"/>
      <protection/>
    </xf>
    <xf numFmtId="0" fontId="35" fillId="0" borderId="48" xfId="0" applyFont="1" applyFill="1" applyBorder="1" applyAlignment="1" applyProtection="1">
      <alignment horizontal="center" vertical="center" wrapText="1"/>
      <protection/>
    </xf>
    <xf numFmtId="0" fontId="35" fillId="0" borderId="49" xfId="0" applyFont="1" applyFill="1" applyBorder="1" applyAlignment="1" applyProtection="1">
      <alignment horizontal="center" vertical="center" wrapText="1"/>
      <protection locked="0"/>
    </xf>
    <xf numFmtId="0" fontId="45" fillId="29" borderId="50" xfId="0" applyFont="1" applyFill="1" applyBorder="1" applyAlignment="1" applyProtection="1">
      <alignment horizontal="left" vertical="center" wrapText="1"/>
      <protection/>
    </xf>
    <xf numFmtId="0" fontId="45" fillId="29" borderId="50" xfId="0" applyFont="1" applyFill="1" applyBorder="1" applyAlignment="1" applyProtection="1">
      <alignment horizontal="left" vertical="center"/>
      <protection/>
    </xf>
    <xf numFmtId="0" fontId="45" fillId="29" borderId="50" xfId="0" applyFont="1" applyFill="1" applyBorder="1" applyAlignment="1" applyProtection="1">
      <alignment horizontal="left" vertical="center" wrapText="1"/>
      <protection locked="0"/>
    </xf>
    <xf numFmtId="0" fontId="23" fillId="0" borderId="51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4" xfId="67" applyFont="1" applyFill="1" applyBorder="1" applyAlignment="1">
      <alignment horizontal="left" vertical="center" wrapText="1"/>
      <protection/>
    </xf>
    <xf numFmtId="0" fontId="35" fillId="28" borderId="41" xfId="65" applyFont="1" applyFill="1" applyBorder="1" applyAlignment="1" applyProtection="1">
      <alignment horizontal="center" vertical="center" wrapText="1"/>
      <protection locked="0"/>
    </xf>
    <xf numFmtId="0" fontId="31" fillId="0" borderId="0" xfId="66" applyFont="1" applyFill="1" applyAlignment="1" applyProtection="1">
      <alignment horizontal="left"/>
      <protection/>
    </xf>
    <xf numFmtId="0" fontId="48" fillId="0" borderId="52" xfId="66" applyFont="1" applyFill="1" applyBorder="1" applyAlignment="1" applyProtection="1">
      <alignment horizontal="center" vertical="center" wrapText="1"/>
      <protection locked="0"/>
    </xf>
    <xf numFmtId="0" fontId="26" fillId="0" borderId="52" xfId="66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2" fillId="0" borderId="0" xfId="66" applyFont="1" applyFill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31" fillId="0" borderId="0" xfId="66" applyFont="1" applyFill="1" applyBorder="1" applyAlignment="1" applyProtection="1">
      <alignment horizontal="center"/>
      <protection/>
    </xf>
    <xf numFmtId="0" fontId="26" fillId="0" borderId="22" xfId="66" applyFont="1" applyFill="1" applyBorder="1" applyAlignment="1" applyProtection="1">
      <alignment horizontal="center" vertical="center"/>
      <protection locked="0"/>
    </xf>
    <xf numFmtId="0" fontId="26" fillId="0" borderId="23" xfId="66" applyFont="1" applyFill="1" applyBorder="1" applyAlignment="1" applyProtection="1">
      <alignment horizontal="center" vertical="center"/>
      <protection locked="0"/>
    </xf>
    <xf numFmtId="0" fontId="26" fillId="0" borderId="24" xfId="66" applyFont="1" applyFill="1" applyBorder="1" applyAlignment="1" applyProtection="1">
      <alignment horizontal="center" vertical="center"/>
      <protection locked="0"/>
    </xf>
    <xf numFmtId="0" fontId="26" fillId="0" borderId="26" xfId="66" applyFont="1" applyFill="1" applyBorder="1" applyAlignment="1" applyProtection="1">
      <alignment horizontal="center" vertical="center"/>
      <protection locked="0"/>
    </xf>
    <xf numFmtId="0" fontId="26" fillId="0" borderId="14" xfId="66" applyFont="1" applyFill="1" applyBorder="1" applyAlignment="1" applyProtection="1">
      <alignment horizontal="center" vertical="center"/>
      <protection locked="0"/>
    </xf>
    <xf numFmtId="0" fontId="26" fillId="0" borderId="27" xfId="66" applyFont="1" applyFill="1" applyBorder="1" applyAlignment="1" applyProtection="1">
      <alignment horizontal="center" vertical="center"/>
      <protection locked="0"/>
    </xf>
    <xf numFmtId="0" fontId="26" fillId="0" borderId="18" xfId="66" applyFont="1" applyFill="1" applyBorder="1" applyAlignment="1" applyProtection="1">
      <alignment horizontal="center" vertical="center"/>
      <protection locked="0"/>
    </xf>
    <xf numFmtId="0" fontId="26" fillId="0" borderId="19" xfId="66" applyFont="1" applyFill="1" applyBorder="1" applyAlignment="1" applyProtection="1">
      <alignment horizontal="center" vertical="center"/>
      <protection locked="0"/>
    </xf>
    <xf numFmtId="0" fontId="26" fillId="0" borderId="20" xfId="66" applyFont="1" applyFill="1" applyBorder="1" applyAlignment="1" applyProtection="1">
      <alignment horizontal="center" vertical="center"/>
      <protection locked="0"/>
    </xf>
    <xf numFmtId="0" fontId="26" fillId="0" borderId="19" xfId="66" applyFont="1" applyFill="1" applyBorder="1" applyAlignment="1" applyProtection="1">
      <alignment horizontal="center" vertical="center" wrapText="1"/>
      <protection locked="0"/>
    </xf>
    <xf numFmtId="0" fontId="26" fillId="0" borderId="20" xfId="66" applyFont="1" applyFill="1" applyBorder="1" applyAlignment="1" applyProtection="1">
      <alignment horizontal="center" vertical="center" wrapText="1"/>
      <protection locked="0"/>
    </xf>
    <xf numFmtId="0" fontId="26" fillId="0" borderId="18" xfId="66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/>
    </xf>
    <xf numFmtId="0" fontId="1" fillId="0" borderId="0" xfId="66" applyFill="1" applyAlignment="1" applyProtection="1">
      <alignment horizontal="center"/>
      <protection/>
    </xf>
    <xf numFmtId="0" fontId="24" fillId="0" borderId="0" xfId="66" applyFont="1" applyFill="1" applyAlignment="1" applyProtection="1">
      <alignment horizontal="center" vertical="center"/>
      <protection/>
    </xf>
    <xf numFmtId="0" fontId="45" fillId="0" borderId="27" xfId="0" applyFont="1" applyFill="1" applyBorder="1" applyAlignment="1" applyProtection="1">
      <alignment horizontal="left" vertical="center" wrapText="1"/>
      <protection/>
    </xf>
    <xf numFmtId="0" fontId="45" fillId="0" borderId="52" xfId="0" applyNumberFormat="1" applyFont="1" applyFill="1" applyBorder="1" applyAlignment="1" applyProtection="1">
      <alignment horizontal="center" vertical="center"/>
      <protection/>
    </xf>
    <xf numFmtId="0" fontId="45" fillId="0" borderId="53" xfId="0" applyNumberFormat="1" applyFont="1" applyFill="1" applyBorder="1" applyAlignment="1" applyProtection="1">
      <alignment horizontal="center" vertical="center"/>
      <protection/>
    </xf>
    <xf numFmtId="0" fontId="45" fillId="0" borderId="35" xfId="0" applyNumberFormat="1" applyFont="1" applyFill="1" applyBorder="1" applyAlignment="1" applyProtection="1">
      <alignment horizontal="center" vertical="center"/>
      <protection/>
    </xf>
    <xf numFmtId="0" fontId="45" fillId="0" borderId="35" xfId="0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 applyProtection="1">
      <alignment horizontal="center" vertical="center"/>
      <protection/>
    </xf>
    <xf numFmtId="0" fontId="45" fillId="0" borderId="27" xfId="0" applyFont="1" applyFill="1" applyBorder="1" applyAlignment="1" applyProtection="1">
      <alignment horizontal="left" vertical="center"/>
      <protection/>
    </xf>
    <xf numFmtId="0" fontId="35" fillId="0" borderId="54" xfId="0" applyFont="1" applyFill="1" applyBorder="1" applyAlignment="1" applyProtection="1">
      <alignment horizontal="center" vertical="center"/>
      <protection/>
    </xf>
    <xf numFmtId="1" fontId="36" fillId="0" borderId="18" xfId="0" applyNumberFormat="1" applyFont="1" applyFill="1" applyBorder="1" applyAlignment="1" applyProtection="1">
      <alignment horizontal="center" vertical="center"/>
      <protection/>
    </xf>
    <xf numFmtId="1" fontId="36" fillId="0" borderId="19" xfId="0" applyNumberFormat="1" applyFont="1" applyFill="1" applyBorder="1" applyAlignment="1" applyProtection="1">
      <alignment horizontal="center" vertical="center"/>
      <protection/>
    </xf>
    <xf numFmtId="1" fontId="36" fillId="0" borderId="54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0" fontId="45" fillId="0" borderId="52" xfId="0" applyFont="1" applyFill="1" applyBorder="1" applyAlignment="1" applyProtection="1">
      <alignment horizontal="center" vertical="center"/>
      <protection/>
    </xf>
    <xf numFmtId="0" fontId="45" fillId="0" borderId="53" xfId="0" applyFont="1" applyFill="1" applyBorder="1" applyAlignment="1" applyProtection="1">
      <alignment horizontal="center" vertical="center"/>
      <protection/>
    </xf>
    <xf numFmtId="0" fontId="45" fillId="0" borderId="27" xfId="0" applyFont="1" applyFill="1" applyBorder="1" applyAlignment="1" applyProtection="1">
      <alignment horizontal="left" vertical="center" wrapText="1"/>
      <protection locked="0"/>
    </xf>
    <xf numFmtId="1" fontId="45" fillId="0" borderId="14" xfId="0" applyNumberFormat="1" applyFont="1" applyFill="1" applyBorder="1" applyAlignment="1" applyProtection="1">
      <alignment horizontal="center" vertical="center"/>
      <protection locked="0"/>
    </xf>
    <xf numFmtId="1" fontId="45" fillId="0" borderId="26" xfId="0" applyNumberFormat="1" applyFont="1" applyFill="1" applyBorder="1" applyAlignment="1" applyProtection="1">
      <alignment horizontal="center" vertical="center"/>
      <protection locked="0"/>
    </xf>
    <xf numFmtId="0" fontId="45" fillId="0" borderId="27" xfId="0" applyFont="1" applyFill="1" applyBorder="1" applyAlignment="1" applyProtection="1">
      <alignment horizontal="left" vertical="center"/>
      <protection locked="0"/>
    </xf>
    <xf numFmtId="1" fontId="45" fillId="0" borderId="27" xfId="0" applyNumberFormat="1" applyFont="1" applyFill="1" applyBorder="1" applyAlignment="1" applyProtection="1">
      <alignment horizontal="center" vertical="center"/>
      <protection locked="0"/>
    </xf>
    <xf numFmtId="0" fontId="45" fillId="0" borderId="52" xfId="0" applyFont="1" applyFill="1" applyBorder="1" applyAlignment="1" applyProtection="1">
      <alignment horizontal="center" vertical="center"/>
      <protection locked="0"/>
    </xf>
    <xf numFmtId="0" fontId="45" fillId="0" borderId="53" xfId="0" applyFont="1" applyFill="1" applyBorder="1" applyAlignment="1" applyProtection="1">
      <alignment horizontal="center" vertical="center"/>
      <protection locked="0"/>
    </xf>
    <xf numFmtId="0" fontId="45" fillId="0" borderId="35" xfId="0" applyFont="1" applyFill="1" applyBorder="1" applyAlignment="1" applyProtection="1">
      <alignment horizontal="center" vertical="center"/>
      <protection locked="0"/>
    </xf>
    <xf numFmtId="0" fontId="45" fillId="0" borderId="14" xfId="0" applyFont="1" applyFill="1" applyBorder="1" applyAlignment="1" applyProtection="1">
      <alignment horizontal="center" vertical="center"/>
      <protection locked="0"/>
    </xf>
    <xf numFmtId="0" fontId="36" fillId="0" borderId="54" xfId="0" applyFont="1" applyFill="1" applyBorder="1" applyAlignment="1" applyProtection="1">
      <alignment horizontal="center" vertical="center"/>
      <protection/>
    </xf>
    <xf numFmtId="0" fontId="45" fillId="0" borderId="22" xfId="67" applyNumberFormat="1" applyFont="1" applyFill="1" applyBorder="1" applyAlignment="1" applyProtection="1">
      <alignment horizontal="center" vertical="center" wrapText="1"/>
      <protection/>
    </xf>
    <xf numFmtId="0" fontId="45" fillId="0" borderId="24" xfId="0" applyFont="1" applyFill="1" applyBorder="1" applyAlignment="1" applyProtection="1">
      <alignment horizontal="left" vertical="center" wrapText="1"/>
      <protection locked="0"/>
    </xf>
    <xf numFmtId="0" fontId="45" fillId="0" borderId="55" xfId="0" applyFont="1" applyFill="1" applyBorder="1" applyAlignment="1" applyProtection="1">
      <alignment horizontal="center" vertical="center"/>
      <protection/>
    </xf>
    <xf numFmtId="0" fontId="45" fillId="0" borderId="56" xfId="0" applyFont="1" applyFill="1" applyBorder="1" applyAlignment="1" applyProtection="1">
      <alignment horizontal="center" vertical="center"/>
      <protection/>
    </xf>
    <xf numFmtId="0" fontId="45" fillId="0" borderId="57" xfId="0" applyFont="1" applyFill="1" applyBorder="1" applyAlignment="1" applyProtection="1">
      <alignment horizontal="center" vertical="center"/>
      <protection/>
    </xf>
    <xf numFmtId="0" fontId="45" fillId="0" borderId="58" xfId="0" applyFont="1" applyFill="1" applyBorder="1" applyAlignment="1" applyProtection="1">
      <alignment horizontal="center" vertical="center"/>
      <protection/>
    </xf>
    <xf numFmtId="0" fontId="45" fillId="0" borderId="24" xfId="0" applyFont="1" applyFill="1" applyBorder="1" applyAlignment="1" applyProtection="1">
      <alignment horizontal="center" vertical="center"/>
      <protection/>
    </xf>
    <xf numFmtId="0" fontId="45" fillId="0" borderId="23" xfId="0" applyFont="1" applyFill="1" applyBorder="1" applyAlignment="1" applyProtection="1">
      <alignment horizontal="center" vertical="center"/>
      <protection/>
    </xf>
    <xf numFmtId="1" fontId="45" fillId="0" borderId="22" xfId="0" applyNumberFormat="1" applyFont="1" applyFill="1" applyBorder="1" applyAlignment="1" applyProtection="1">
      <alignment horizontal="center" vertical="center"/>
      <protection locked="0"/>
    </xf>
    <xf numFmtId="1" fontId="45" fillId="0" borderId="23" xfId="0" applyNumberFormat="1" applyFont="1" applyFill="1" applyBorder="1" applyAlignment="1" applyProtection="1">
      <alignment horizontal="center" vertical="center"/>
      <protection locked="0"/>
    </xf>
    <xf numFmtId="1" fontId="45" fillId="0" borderId="24" xfId="0" applyNumberFormat="1" applyFont="1" applyFill="1" applyBorder="1" applyAlignment="1" applyProtection="1">
      <alignment horizontal="center" vertical="center"/>
      <protection locked="0"/>
    </xf>
    <xf numFmtId="0" fontId="45" fillId="0" borderId="26" xfId="67" applyNumberFormat="1" applyFont="1" applyFill="1" applyBorder="1" applyAlignment="1" applyProtection="1">
      <alignment horizontal="center" vertical="center" wrapText="1"/>
      <protection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0" fontId="45" fillId="0" borderId="59" xfId="0" applyFont="1" applyFill="1" applyBorder="1" applyAlignment="1" applyProtection="1">
      <alignment horizontal="center" vertical="center"/>
      <protection locked="0"/>
    </xf>
    <xf numFmtId="0" fontId="45" fillId="0" borderId="60" xfId="0" applyFont="1" applyFill="1" applyBorder="1" applyAlignment="1" applyProtection="1">
      <alignment horizontal="center" vertical="center"/>
      <protection locked="0"/>
    </xf>
    <xf numFmtId="0" fontId="45" fillId="0" borderId="29" xfId="0" applyFont="1" applyFill="1" applyBorder="1" applyAlignment="1" applyProtection="1">
      <alignment horizontal="center" vertical="center"/>
      <protection locked="0"/>
    </xf>
    <xf numFmtId="0" fontId="45" fillId="0" borderId="61" xfId="0" applyFont="1" applyFill="1" applyBorder="1" applyAlignment="1" applyProtection="1">
      <alignment horizontal="left" vertical="center" wrapText="1"/>
      <protection locked="0"/>
    </xf>
    <xf numFmtId="1" fontId="45" fillId="0" borderId="62" xfId="0" applyNumberFormat="1" applyFont="1" applyFill="1" applyBorder="1" applyAlignment="1" applyProtection="1">
      <alignment horizontal="center" vertical="center"/>
      <protection locked="0"/>
    </xf>
    <xf numFmtId="1" fontId="45" fillId="0" borderId="34" xfId="0" applyNumberFormat="1" applyFont="1" applyFill="1" applyBorder="1" applyAlignment="1" applyProtection="1">
      <alignment horizontal="center" vertical="center"/>
      <protection locked="0"/>
    </xf>
    <xf numFmtId="1" fontId="45" fillId="0" borderId="61" xfId="0" applyNumberFormat="1" applyFont="1" applyFill="1" applyBorder="1" applyAlignment="1" applyProtection="1">
      <alignment horizontal="center" vertical="center"/>
      <protection locked="0"/>
    </xf>
    <xf numFmtId="0" fontId="45" fillId="0" borderId="61" xfId="0" applyFont="1" applyFill="1" applyBorder="1" applyAlignment="1" applyProtection="1">
      <alignment horizontal="left" vertical="center"/>
      <protection locked="0"/>
    </xf>
    <xf numFmtId="0" fontId="45" fillId="0" borderId="27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/>
      <protection/>
    </xf>
    <xf numFmtId="0" fontId="45" fillId="0" borderId="26" xfId="67" applyFont="1" applyFill="1" applyBorder="1" applyAlignment="1" applyProtection="1">
      <alignment horizontal="center" vertical="center" wrapText="1"/>
      <protection/>
    </xf>
    <xf numFmtId="0" fontId="45" fillId="0" borderId="28" xfId="0" applyFont="1" applyFill="1" applyBorder="1" applyAlignment="1" applyProtection="1">
      <alignment horizontal="center" vertical="center"/>
      <protection locked="0"/>
    </xf>
    <xf numFmtId="49" fontId="45" fillId="0" borderId="26" xfId="67" applyNumberFormat="1" applyFont="1" applyFill="1" applyBorder="1" applyAlignment="1" applyProtection="1">
      <alignment horizontal="center" vertical="center" wrapText="1"/>
      <protection/>
    </xf>
    <xf numFmtId="198" fontId="45" fillId="0" borderId="14" xfId="0" applyNumberFormat="1" applyFont="1" applyFill="1" applyBorder="1" applyAlignment="1" applyProtection="1">
      <alignment horizontal="center" vertical="center"/>
      <protection/>
    </xf>
    <xf numFmtId="49" fontId="45" fillId="0" borderId="62" xfId="67" applyNumberFormat="1" applyFont="1" applyFill="1" applyBorder="1" applyAlignment="1" applyProtection="1">
      <alignment horizontal="center" vertical="center" wrapText="1"/>
      <protection/>
    </xf>
    <xf numFmtId="0" fontId="45" fillId="0" borderId="63" xfId="0" applyFont="1" applyFill="1" applyBorder="1" applyAlignment="1" applyProtection="1">
      <alignment horizontal="center" vertical="center"/>
      <protection/>
    </xf>
    <xf numFmtId="0" fontId="45" fillId="0" borderId="64" xfId="0" applyFont="1" applyFill="1" applyBorder="1" applyAlignment="1" applyProtection="1">
      <alignment horizontal="center" vertical="center"/>
      <protection/>
    </xf>
    <xf numFmtId="0" fontId="45" fillId="0" borderId="65" xfId="0" applyFont="1" applyFill="1" applyBorder="1" applyAlignment="1" applyProtection="1">
      <alignment horizontal="center" vertical="center"/>
      <protection/>
    </xf>
    <xf numFmtId="1" fontId="45" fillId="0" borderId="34" xfId="0" applyNumberFormat="1" applyFont="1" applyFill="1" applyBorder="1" applyAlignment="1" applyProtection="1">
      <alignment horizontal="center" vertical="center"/>
      <protection/>
    </xf>
    <xf numFmtId="198" fontId="45" fillId="0" borderId="34" xfId="0" applyNumberFormat="1" applyFont="1" applyFill="1" applyBorder="1" applyAlignment="1" applyProtection="1">
      <alignment horizontal="center" vertical="center"/>
      <protection/>
    </xf>
    <xf numFmtId="1" fontId="45" fillId="0" borderId="62" xfId="0" applyNumberFormat="1" applyFont="1" applyFill="1" applyBorder="1" applyAlignment="1" applyProtection="1">
      <alignment horizontal="center" vertical="center"/>
      <protection/>
    </xf>
    <xf numFmtId="1" fontId="45" fillId="0" borderId="61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66" xfId="0" applyFont="1" applyFill="1" applyBorder="1" applyAlignment="1" applyProtection="1">
      <alignment horizontal="center" vertical="center"/>
      <protection/>
    </xf>
    <xf numFmtId="1" fontId="42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/>
      <protection/>
    </xf>
    <xf numFmtId="49" fontId="31" fillId="0" borderId="0" xfId="57" applyNumberFormat="1" applyFont="1" applyFill="1" applyBorder="1" applyAlignment="1" applyProtection="1">
      <alignment vertical="top" wrapText="1"/>
      <protection locked="0"/>
    </xf>
    <xf numFmtId="0" fontId="31" fillId="0" borderId="0" xfId="67" applyFont="1" applyFill="1" applyBorder="1" applyAlignment="1" applyProtection="1">
      <alignment horizontal="left" vertical="top" wrapText="1"/>
      <protection locked="0"/>
    </xf>
    <xf numFmtId="1" fontId="31" fillId="0" borderId="0" xfId="67" applyNumberFormat="1" applyFont="1" applyFill="1" applyBorder="1" applyAlignment="1" applyProtection="1">
      <alignment wrapText="1"/>
      <protection locked="0"/>
    </xf>
    <xf numFmtId="0" fontId="31" fillId="0" borderId="0" xfId="67" applyFont="1" applyFill="1" applyBorder="1" applyAlignment="1" applyProtection="1">
      <alignment wrapText="1"/>
      <protection locked="0"/>
    </xf>
    <xf numFmtId="0" fontId="31" fillId="0" borderId="0" xfId="67" applyFont="1" applyFill="1" applyBorder="1" applyAlignment="1" applyProtection="1">
      <alignment/>
      <protection locked="0"/>
    </xf>
    <xf numFmtId="196" fontId="31" fillId="0" borderId="0" xfId="67" applyNumberFormat="1" applyFont="1" applyFill="1" applyBorder="1" applyAlignment="1" applyProtection="1">
      <alignment/>
      <protection locked="0"/>
    </xf>
    <xf numFmtId="1" fontId="31" fillId="0" borderId="0" xfId="67" applyNumberFormat="1" applyFont="1" applyFill="1" applyBorder="1" applyAlignment="1" applyProtection="1">
      <alignment/>
      <protection locked="0"/>
    </xf>
    <xf numFmtId="49" fontId="25" fillId="0" borderId="0" xfId="68" applyNumberFormat="1" applyFont="1" applyFill="1" applyBorder="1" applyAlignment="1" applyProtection="1">
      <alignment vertical="top"/>
      <protection locked="0"/>
    </xf>
    <xf numFmtId="0" fontId="25" fillId="0" borderId="0" xfId="67" applyFont="1" applyFill="1" applyProtection="1">
      <alignment/>
      <protection locked="0"/>
    </xf>
    <xf numFmtId="0" fontId="25" fillId="0" borderId="0" xfId="68" applyFont="1" applyFill="1" applyBorder="1" applyProtection="1">
      <alignment/>
      <protection locked="0"/>
    </xf>
    <xf numFmtId="0" fontId="1" fillId="0" borderId="0" xfId="67" applyFont="1" applyFill="1" applyProtection="1">
      <alignment/>
      <protection/>
    </xf>
    <xf numFmtId="0" fontId="25" fillId="0" borderId="0" xfId="68" applyFont="1" applyFill="1" applyBorder="1" applyAlignment="1" applyProtection="1">
      <alignment/>
      <protection locked="0"/>
    </xf>
    <xf numFmtId="0" fontId="25" fillId="0" borderId="51" xfId="68" applyFont="1" applyFill="1" applyBorder="1" applyAlignment="1" applyProtection="1">
      <alignment/>
      <protection locked="0"/>
    </xf>
    <xf numFmtId="0" fontId="31" fillId="0" borderId="51" xfId="67" applyFont="1" applyFill="1" applyBorder="1" applyAlignment="1" applyProtection="1">
      <alignment vertical="center"/>
      <protection locked="0"/>
    </xf>
    <xf numFmtId="0" fontId="25" fillId="0" borderId="0" xfId="67" applyFont="1" applyFill="1" applyAlignment="1" applyProtection="1">
      <alignment vertical="center"/>
      <protection locked="0"/>
    </xf>
    <xf numFmtId="0" fontId="25" fillId="0" borderId="0" xfId="67" applyFont="1" applyFill="1" applyAlignment="1" applyProtection="1">
      <alignment wrapText="1"/>
      <protection locked="0"/>
    </xf>
    <xf numFmtId="0" fontId="25" fillId="0" borderId="0" xfId="67" applyFont="1" applyFill="1" applyAlignment="1" applyProtection="1">
      <alignment/>
      <protection locked="0"/>
    </xf>
    <xf numFmtId="0" fontId="25" fillId="0" borderId="51" xfId="67" applyFont="1" applyFill="1" applyBorder="1" applyAlignment="1" applyProtection="1">
      <alignment/>
      <protection locked="0"/>
    </xf>
    <xf numFmtId="0" fontId="35" fillId="28" borderId="41" xfId="65" applyFont="1" applyFill="1" applyBorder="1" applyAlignment="1" applyProtection="1">
      <alignment horizontal="center" vertical="center" wrapText="1"/>
      <protection locked="0"/>
    </xf>
    <xf numFmtId="0" fontId="31" fillId="0" borderId="0" xfId="66" applyFont="1" applyFill="1" applyAlignment="1" applyProtection="1">
      <alignment horizontal="left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26" fillId="0" borderId="52" xfId="66" applyFont="1" applyFill="1" applyBorder="1" applyAlignment="1" applyProtection="1">
      <alignment horizontal="left"/>
      <protection locked="0"/>
    </xf>
    <xf numFmtId="0" fontId="26" fillId="0" borderId="51" xfId="66" applyFont="1" applyFill="1" applyBorder="1" applyAlignment="1" applyProtection="1">
      <alignment horizontal="left"/>
      <protection locked="0"/>
    </xf>
    <xf numFmtId="0" fontId="31" fillId="0" borderId="0" xfId="66" applyFont="1" applyFill="1" applyBorder="1" applyAlignment="1" applyProtection="1">
      <alignment horizontal="left"/>
      <protection locked="0"/>
    </xf>
    <xf numFmtId="0" fontId="31" fillId="0" borderId="0" xfId="66" applyFont="1" applyFill="1" applyAlignment="1" applyProtection="1">
      <alignment horizontal="left" wrapText="1"/>
      <protection/>
    </xf>
    <xf numFmtId="0" fontId="26" fillId="0" borderId="51" xfId="66" applyFont="1" applyFill="1" applyBorder="1" applyAlignment="1" applyProtection="1">
      <alignment horizontal="left" wrapText="1"/>
      <protection locked="0"/>
    </xf>
    <xf numFmtId="0" fontId="21" fillId="0" borderId="22" xfId="66" applyFont="1" applyFill="1" applyBorder="1" applyAlignment="1" applyProtection="1">
      <alignment horizontal="center" vertical="center"/>
      <protection/>
    </xf>
    <xf numFmtId="0" fontId="21" fillId="0" borderId="23" xfId="66" applyFont="1" applyFill="1" applyBorder="1" applyAlignment="1" applyProtection="1">
      <alignment horizontal="center" vertical="center"/>
      <protection/>
    </xf>
    <xf numFmtId="0" fontId="21" fillId="0" borderId="24" xfId="66" applyFont="1" applyFill="1" applyBorder="1" applyAlignment="1" applyProtection="1">
      <alignment horizontal="center" vertical="center"/>
      <protection/>
    </xf>
    <xf numFmtId="0" fontId="28" fillId="0" borderId="21" xfId="66" applyFont="1" applyFill="1" applyBorder="1" applyAlignment="1" applyProtection="1">
      <alignment horizontal="center" vertical="center" textRotation="90"/>
      <protection/>
    </xf>
    <xf numFmtId="0" fontId="28" fillId="0" borderId="30" xfId="66" applyFont="1" applyFill="1" applyBorder="1" applyAlignment="1" applyProtection="1">
      <alignment horizontal="center" vertical="center" textRotation="90"/>
      <protection/>
    </xf>
    <xf numFmtId="49" fontId="27" fillId="0" borderId="67" xfId="66" applyNumberFormat="1" applyFont="1" applyFill="1" applyBorder="1" applyAlignment="1" applyProtection="1">
      <alignment horizontal="center" vertical="center" wrapText="1"/>
      <protection/>
    </xf>
    <xf numFmtId="49" fontId="27" fillId="0" borderId="31" xfId="66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6" fillId="0" borderId="51" xfId="66" applyFont="1" applyFill="1" applyBorder="1" applyAlignment="1" applyProtection="1">
      <alignment horizontal="left"/>
      <protection/>
    </xf>
    <xf numFmtId="0" fontId="43" fillId="0" borderId="0" xfId="66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49" fontId="27" fillId="0" borderId="68" xfId="66" applyNumberFormat="1" applyFont="1" applyFill="1" applyBorder="1" applyAlignment="1" applyProtection="1">
      <alignment horizontal="center" vertical="center" wrapText="1"/>
      <protection/>
    </xf>
    <xf numFmtId="49" fontId="27" fillId="0" borderId="69" xfId="66" applyNumberFormat="1" applyFont="1" applyFill="1" applyBorder="1" applyAlignment="1" applyProtection="1">
      <alignment horizontal="center" vertical="center" wrapText="1"/>
      <protection/>
    </xf>
    <xf numFmtId="0" fontId="21" fillId="0" borderId="0" xfId="66" applyFont="1" applyFill="1" applyAlignment="1" applyProtection="1">
      <alignment vertical="top" wrapText="1"/>
      <protection/>
    </xf>
    <xf numFmtId="0" fontId="21" fillId="0" borderId="0" xfId="66" applyFont="1" applyFill="1" applyAlignment="1" applyProtection="1">
      <alignment horizontal="left" vertical="top" wrapText="1"/>
      <protection/>
    </xf>
    <xf numFmtId="0" fontId="26" fillId="0" borderId="52" xfId="66" applyFont="1" applyFill="1" applyBorder="1" applyAlignment="1" applyProtection="1">
      <alignment horizontal="left"/>
      <protection/>
    </xf>
    <xf numFmtId="49" fontId="27" fillId="0" borderId="70" xfId="66" applyNumberFormat="1" applyFont="1" applyFill="1" applyBorder="1" applyAlignment="1" applyProtection="1">
      <alignment horizontal="center" vertical="center" wrapText="1"/>
      <protection/>
    </xf>
    <xf numFmtId="49" fontId="27" fillId="0" borderId="32" xfId="66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textRotation="90" wrapText="1"/>
      <protection/>
    </xf>
    <xf numFmtId="0" fontId="2" fillId="0" borderId="19" xfId="0" applyFont="1" applyFill="1" applyBorder="1" applyAlignment="1" applyProtection="1">
      <alignment horizontal="center" textRotation="90" wrapText="1"/>
      <protection/>
    </xf>
    <xf numFmtId="0" fontId="21" fillId="0" borderId="14" xfId="0" applyFont="1" applyFill="1" applyBorder="1" applyAlignment="1" applyProtection="1">
      <alignment horizontal="center"/>
      <protection/>
    </xf>
    <xf numFmtId="1" fontId="21" fillId="0" borderId="14" xfId="0" applyNumberFormat="1" applyFont="1" applyFill="1" applyBorder="1" applyAlignment="1" applyProtection="1">
      <alignment horizontal="center" textRotation="90" wrapText="1"/>
      <protection/>
    </xf>
    <xf numFmtId="1" fontId="21" fillId="0" borderId="19" xfId="0" applyNumberFormat="1" applyFont="1" applyFill="1" applyBorder="1" applyAlignment="1" applyProtection="1">
      <alignment horizontal="center" textRotation="90" wrapText="1"/>
      <protection/>
    </xf>
    <xf numFmtId="1" fontId="2" fillId="0" borderId="34" xfId="0" applyNumberFormat="1" applyFont="1" applyFill="1" applyBorder="1" applyAlignment="1" applyProtection="1">
      <alignment horizontal="center" textRotation="90" wrapText="1"/>
      <protection/>
    </xf>
    <xf numFmtId="1" fontId="2" fillId="0" borderId="71" xfId="0" applyNumberFormat="1" applyFont="1" applyFill="1" applyBorder="1" applyAlignment="1" applyProtection="1">
      <alignment horizontal="center" textRotation="90" wrapText="1"/>
      <protection/>
    </xf>
    <xf numFmtId="1" fontId="2" fillId="0" borderId="31" xfId="0" applyNumberFormat="1" applyFont="1" applyFill="1" applyBorder="1" applyAlignment="1" applyProtection="1">
      <alignment horizontal="center" textRotation="90" wrapText="1"/>
      <protection/>
    </xf>
    <xf numFmtId="0" fontId="31" fillId="0" borderId="54" xfId="0" applyFont="1" applyFill="1" applyBorder="1" applyAlignment="1" applyProtection="1">
      <alignment horizontal="center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0" fontId="31" fillId="0" borderId="7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7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justify" textRotation="90"/>
      <protection/>
    </xf>
    <xf numFmtId="0" fontId="2" fillId="0" borderId="20" xfId="0" applyFont="1" applyFill="1" applyBorder="1" applyAlignment="1" applyProtection="1">
      <alignment horizontal="center" vertical="justify" textRotation="90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19" xfId="0" applyNumberFormat="1" applyFont="1" applyFill="1" applyBorder="1" applyAlignment="1" applyProtection="1">
      <alignment horizontal="center" vertical="justify" textRotation="90" wrapText="1"/>
      <protection/>
    </xf>
    <xf numFmtId="0" fontId="21" fillId="0" borderId="7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textRotation="90"/>
      <protection/>
    </xf>
    <xf numFmtId="0" fontId="2" fillId="0" borderId="53" xfId="0" applyFont="1" applyFill="1" applyBorder="1" applyAlignment="1" applyProtection="1">
      <alignment horizontal="center" textRotation="90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18" xfId="0" applyFont="1" applyFill="1" applyBorder="1" applyAlignment="1" applyProtection="1">
      <alignment horizontal="center" textRotation="90"/>
      <protection/>
    </xf>
    <xf numFmtId="0" fontId="2" fillId="0" borderId="73" xfId="0" applyFont="1" applyFill="1" applyBorder="1" applyAlignment="1" applyProtection="1">
      <alignment horizontal="center" textRotation="90"/>
      <protection/>
    </xf>
    <xf numFmtId="0" fontId="2" fillId="0" borderId="19" xfId="0" applyFont="1" applyFill="1" applyBorder="1" applyAlignment="1" applyProtection="1">
      <alignment horizontal="center" textRotation="90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3" fillId="0" borderId="75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76" xfId="0" applyFont="1" applyFill="1" applyBorder="1" applyAlignment="1" applyProtection="1">
      <alignment horizontal="center" vertical="center"/>
      <protection/>
    </xf>
    <xf numFmtId="0" fontId="23" fillId="0" borderId="74" xfId="0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77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1" fontId="21" fillId="0" borderId="35" xfId="0" applyNumberFormat="1" applyFont="1" applyFill="1" applyBorder="1" applyAlignment="1" applyProtection="1">
      <alignment horizontal="center" wrapText="1"/>
      <protection/>
    </xf>
    <xf numFmtId="1" fontId="21" fillId="0" borderId="52" xfId="0" applyNumberFormat="1" applyFont="1" applyFill="1" applyBorder="1" applyAlignment="1" applyProtection="1">
      <alignment horizontal="center" wrapText="1"/>
      <protection/>
    </xf>
    <xf numFmtId="1" fontId="21" fillId="0" borderId="53" xfId="0" applyNumberFormat="1" applyFont="1" applyFill="1" applyBorder="1" applyAlignment="1" applyProtection="1">
      <alignment horizontal="center" wrapText="1"/>
      <protection/>
    </xf>
    <xf numFmtId="0" fontId="42" fillId="0" borderId="74" xfId="0" applyFont="1" applyFill="1" applyBorder="1" applyAlignment="1" applyProtection="1">
      <alignment horizontal="center" vertical="center"/>
      <protection/>
    </xf>
    <xf numFmtId="0" fontId="42" fillId="0" borderId="16" xfId="0" applyFont="1" applyFill="1" applyBorder="1" applyAlignment="1" applyProtection="1">
      <alignment horizontal="center" vertical="center"/>
      <protection/>
    </xf>
    <xf numFmtId="0" fontId="42" fillId="0" borderId="77" xfId="0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textRotation="90" wrapText="1"/>
      <protection/>
    </xf>
    <xf numFmtId="1" fontId="2" fillId="0" borderId="18" xfId="0" applyNumberFormat="1" applyFont="1" applyFill="1" applyBorder="1" applyAlignment="1" applyProtection="1">
      <alignment horizontal="center" textRotation="90" wrapText="1"/>
      <protection/>
    </xf>
    <xf numFmtId="1" fontId="2" fillId="0" borderId="61" xfId="0" applyNumberFormat="1" applyFont="1" applyFill="1" applyBorder="1" applyAlignment="1" applyProtection="1">
      <alignment horizontal="center" textRotation="90" wrapText="1"/>
      <protection/>
    </xf>
    <xf numFmtId="1" fontId="2" fillId="0" borderId="78" xfId="0" applyNumberFormat="1" applyFont="1" applyFill="1" applyBorder="1" applyAlignment="1" applyProtection="1">
      <alignment horizontal="center" textRotation="90" wrapText="1"/>
      <protection/>
    </xf>
    <xf numFmtId="1" fontId="2" fillId="0" borderId="32" xfId="0" applyNumberFormat="1" applyFont="1" applyFill="1" applyBorder="1" applyAlignment="1" applyProtection="1">
      <alignment horizontal="center" textRotation="90" wrapText="1"/>
      <protection/>
    </xf>
    <xf numFmtId="0" fontId="36" fillId="0" borderId="79" xfId="0" applyFont="1" applyFill="1" applyBorder="1" applyAlignment="1" applyProtection="1">
      <alignment horizontal="right" vertical="center"/>
      <protection/>
    </xf>
    <xf numFmtId="0" fontId="36" fillId="0" borderId="80" xfId="0" applyFont="1" applyFill="1" applyBorder="1" applyAlignment="1" applyProtection="1">
      <alignment horizontal="right" vertical="center"/>
      <protection/>
    </xf>
    <xf numFmtId="0" fontId="42" fillId="0" borderId="55" xfId="0" applyFont="1" applyFill="1" applyBorder="1" applyAlignment="1" applyProtection="1">
      <alignment horizontal="center" vertical="center"/>
      <protection/>
    </xf>
    <xf numFmtId="0" fontId="42" fillId="0" borderId="56" xfId="0" applyFont="1" applyFill="1" applyBorder="1" applyAlignment="1" applyProtection="1">
      <alignment horizontal="center" vertical="center"/>
      <protection/>
    </xf>
    <xf numFmtId="0" fontId="42" fillId="0" borderId="81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35" fillId="0" borderId="72" xfId="0" applyNumberFormat="1" applyFont="1" applyFill="1" applyBorder="1" applyAlignment="1" applyProtection="1">
      <alignment horizontal="center" vertical="center"/>
      <protection/>
    </xf>
    <xf numFmtId="0" fontId="35" fillId="0" borderId="73" xfId="0" applyNumberFormat="1" applyFont="1" applyFill="1" applyBorder="1" applyAlignment="1" applyProtection="1">
      <alignment horizontal="center" vertical="center"/>
      <protection/>
    </xf>
    <xf numFmtId="0" fontId="35" fillId="0" borderId="54" xfId="0" applyNumberFormat="1" applyFont="1" applyFill="1" applyBorder="1" applyAlignment="1" applyProtection="1">
      <alignment horizontal="center" vertical="center"/>
      <protection/>
    </xf>
    <xf numFmtId="0" fontId="42" fillId="0" borderId="35" xfId="0" applyFont="1" applyFill="1" applyBorder="1" applyAlignment="1" applyProtection="1">
      <alignment horizontal="center" vertical="center"/>
      <protection/>
    </xf>
    <xf numFmtId="0" fontId="42" fillId="0" borderId="52" xfId="0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36" fillId="0" borderId="54" xfId="0" applyNumberFormat="1" applyFont="1" applyFill="1" applyBorder="1" applyAlignment="1" applyProtection="1">
      <alignment horizontal="center" vertical="center"/>
      <protection/>
    </xf>
    <xf numFmtId="0" fontId="36" fillId="0" borderId="72" xfId="0" applyNumberFormat="1" applyFont="1" applyFill="1" applyBorder="1" applyAlignment="1" applyProtection="1">
      <alignment horizontal="center" vertical="center"/>
      <protection/>
    </xf>
    <xf numFmtId="0" fontId="36" fillId="0" borderId="73" xfId="0" applyNumberFormat="1" applyFont="1" applyFill="1" applyBorder="1" applyAlignment="1" applyProtection="1">
      <alignment horizontal="center" vertical="center"/>
      <protection/>
    </xf>
    <xf numFmtId="0" fontId="23" fillId="0" borderId="82" xfId="67" applyFont="1" applyFill="1" applyBorder="1" applyAlignment="1" applyProtection="1">
      <alignment horizontal="center" vertical="center" wrapText="1"/>
      <protection/>
    </xf>
    <xf numFmtId="0" fontId="23" fillId="0" borderId="28" xfId="67" applyFont="1" applyFill="1" applyBorder="1" applyAlignment="1" applyProtection="1">
      <alignment horizontal="center" vertical="center" wrapText="1"/>
      <protection/>
    </xf>
    <xf numFmtId="0" fontId="23" fillId="0" borderId="29" xfId="67" applyFont="1" applyFill="1" applyBorder="1" applyAlignment="1" applyProtection="1">
      <alignment horizontal="center" vertical="center" wrapText="1"/>
      <protection/>
    </xf>
    <xf numFmtId="0" fontId="36" fillId="0" borderId="74" xfId="0" applyFont="1" applyFill="1" applyBorder="1" applyAlignment="1" applyProtection="1">
      <alignment horizontal="right" vertical="center"/>
      <protection/>
    </xf>
    <xf numFmtId="0" fontId="36" fillId="0" borderId="77" xfId="0" applyFont="1" applyFill="1" applyBorder="1" applyAlignment="1" applyProtection="1">
      <alignment horizontal="right" vertical="center"/>
      <protection/>
    </xf>
    <xf numFmtId="0" fontId="36" fillId="0" borderId="74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77" xfId="0" applyNumberFormat="1" applyFont="1" applyFill="1" applyBorder="1" applyAlignment="1" applyProtection="1">
      <alignment horizontal="center" vertical="center"/>
      <protection/>
    </xf>
    <xf numFmtId="0" fontId="42" fillId="0" borderId="74" xfId="67" applyFont="1" applyFill="1" applyBorder="1" applyAlignment="1" applyProtection="1">
      <alignment horizontal="center" vertical="center" wrapText="1"/>
      <protection/>
    </xf>
    <xf numFmtId="0" fontId="42" fillId="0" borderId="16" xfId="67" applyFont="1" applyFill="1" applyBorder="1" applyAlignment="1" applyProtection="1">
      <alignment horizontal="center" vertical="center" wrapText="1"/>
      <protection/>
    </xf>
    <xf numFmtId="0" fontId="42" fillId="0" borderId="77" xfId="67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textRotation="90"/>
      <protection/>
    </xf>
    <xf numFmtId="0" fontId="21" fillId="0" borderId="26" xfId="0" applyFont="1" applyFill="1" applyBorder="1" applyAlignment="1" applyProtection="1">
      <alignment horizontal="center" vertical="center" textRotation="90"/>
      <protection/>
    </xf>
    <xf numFmtId="0" fontId="21" fillId="0" borderId="18" xfId="0" applyFont="1" applyFill="1" applyBorder="1" applyAlignment="1" applyProtection="1">
      <alignment horizontal="center" vertical="center" textRotation="90"/>
      <protection/>
    </xf>
    <xf numFmtId="0" fontId="21" fillId="0" borderId="26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66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74" xfId="0" applyNumberFormat="1" applyFont="1" applyFill="1" applyBorder="1" applyAlignment="1" applyProtection="1">
      <alignment horizontal="right" vertical="center"/>
      <protection/>
    </xf>
    <xf numFmtId="1" fontId="35" fillId="0" borderId="16" xfId="0" applyNumberFormat="1" applyFont="1" applyFill="1" applyBorder="1" applyAlignment="1" applyProtection="1">
      <alignment horizontal="right" vertical="center"/>
      <protection/>
    </xf>
    <xf numFmtId="1" fontId="35" fillId="0" borderId="77" xfId="0" applyNumberFormat="1" applyFont="1" applyFill="1" applyBorder="1" applyAlignment="1" applyProtection="1">
      <alignment horizontal="right" vertical="center"/>
      <protection/>
    </xf>
    <xf numFmtId="0" fontId="42" fillId="0" borderId="15" xfId="67" applyFont="1" applyFill="1" applyBorder="1" applyAlignment="1" applyProtection="1">
      <alignment horizontal="right" vertical="center" wrapText="1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1" fontId="42" fillId="0" borderId="74" xfId="0" applyNumberFormat="1" applyFont="1" applyFill="1" applyBorder="1" applyAlignment="1" applyProtection="1">
      <alignment horizontal="left" vertical="center"/>
      <protection/>
    </xf>
    <xf numFmtId="1" fontId="42" fillId="0" borderId="16" xfId="0" applyNumberFormat="1" applyFont="1" applyFill="1" applyBorder="1" applyAlignment="1" applyProtection="1">
      <alignment horizontal="left" vertical="center"/>
      <protection/>
    </xf>
    <xf numFmtId="1" fontId="42" fillId="0" borderId="77" xfId="0" applyNumberFormat="1" applyFont="1" applyFill="1" applyBorder="1" applyAlignment="1" applyProtection="1">
      <alignment horizontal="left" vertical="center"/>
      <protection/>
    </xf>
    <xf numFmtId="0" fontId="36" fillId="0" borderId="79" xfId="0" applyNumberFormat="1" applyFont="1" applyFill="1" applyBorder="1" applyAlignment="1" applyProtection="1">
      <alignment horizontal="center" vertical="center"/>
      <protection/>
    </xf>
    <xf numFmtId="1" fontId="35" fillId="0" borderId="83" xfId="0" applyNumberFormat="1" applyFont="1" applyFill="1" applyBorder="1" applyAlignment="1" applyProtection="1">
      <alignment horizontal="center" vertical="center" textRotation="90"/>
      <protection/>
    </xf>
    <xf numFmtId="1" fontId="35" fillId="0" borderId="84" xfId="0" applyNumberFormat="1" applyFont="1" applyFill="1" applyBorder="1" applyAlignment="1" applyProtection="1">
      <alignment horizontal="center" vertical="center" textRotation="90"/>
      <protection/>
    </xf>
    <xf numFmtId="1" fontId="35" fillId="0" borderId="85" xfId="0" applyNumberFormat="1" applyFont="1" applyFill="1" applyBorder="1" applyAlignment="1" applyProtection="1">
      <alignment horizontal="center" vertical="center" textRotation="90"/>
      <protection/>
    </xf>
    <xf numFmtId="0" fontId="36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86" xfId="0" applyFont="1" applyFill="1" applyBorder="1" applyAlignment="1" applyProtection="1">
      <alignment horizontal="center" textRotation="90" wrapText="1"/>
      <protection/>
    </xf>
    <xf numFmtId="0" fontId="23" fillId="0" borderId="87" xfId="0" applyFont="1" applyFill="1" applyBorder="1" applyAlignment="1" applyProtection="1">
      <alignment horizontal="center" textRotation="90" wrapText="1"/>
      <protection/>
    </xf>
    <xf numFmtId="0" fontId="23" fillId="0" borderId="88" xfId="0" applyFont="1" applyFill="1" applyBorder="1" applyAlignment="1" applyProtection="1">
      <alignment horizontal="center" textRotation="90" wrapText="1"/>
      <protection/>
    </xf>
    <xf numFmtId="0" fontId="23" fillId="0" borderId="89" xfId="0" applyFont="1" applyFill="1" applyBorder="1" applyAlignment="1" applyProtection="1">
      <alignment horizontal="center" textRotation="90" wrapText="1"/>
      <protection/>
    </xf>
    <xf numFmtId="0" fontId="35" fillId="0" borderId="41" xfId="65" applyFont="1" applyFill="1" applyBorder="1" applyAlignment="1" applyProtection="1">
      <alignment horizontal="right" vertical="center" wrapText="1"/>
      <protection locked="0"/>
    </xf>
    <xf numFmtId="0" fontId="35" fillId="0" borderId="90" xfId="0" applyFont="1" applyFill="1" applyBorder="1" applyAlignment="1" applyProtection="1">
      <alignment horizontal="right" wrapText="1"/>
      <protection/>
    </xf>
    <xf numFmtId="0" fontId="35" fillId="0" borderId="91" xfId="0" applyFont="1" applyFill="1" applyBorder="1" applyAlignment="1" applyProtection="1">
      <alignment horizontal="right" wrapText="1"/>
      <protection/>
    </xf>
    <xf numFmtId="0" fontId="23" fillId="0" borderId="92" xfId="0" applyFont="1" applyFill="1" applyBorder="1" applyAlignment="1" applyProtection="1">
      <alignment horizontal="center" textRotation="90" wrapText="1"/>
      <protection/>
    </xf>
    <xf numFmtId="0" fontId="23" fillId="0" borderId="93" xfId="0" applyFont="1" applyFill="1" applyBorder="1" applyAlignment="1" applyProtection="1">
      <alignment horizontal="center" wrapText="1"/>
      <protection/>
    </xf>
    <xf numFmtId="0" fontId="23" fillId="0" borderId="94" xfId="0" applyFont="1" applyFill="1" applyBorder="1" applyAlignment="1" applyProtection="1">
      <alignment horizontal="center" wrapText="1"/>
      <protection/>
    </xf>
    <xf numFmtId="0" fontId="23" fillId="0" borderId="95" xfId="0" applyFont="1" applyFill="1" applyBorder="1" applyAlignment="1" applyProtection="1">
      <alignment horizontal="center" wrapText="1"/>
      <protection/>
    </xf>
    <xf numFmtId="0" fontId="23" fillId="0" borderId="96" xfId="0" applyFont="1" applyFill="1" applyBorder="1" applyAlignment="1" applyProtection="1">
      <alignment horizontal="center" wrapText="1"/>
      <protection/>
    </xf>
    <xf numFmtId="0" fontId="35" fillId="0" borderId="86" xfId="0" applyFont="1" applyFill="1" applyBorder="1" applyAlignment="1" applyProtection="1">
      <alignment horizontal="center" textRotation="90" wrapText="1"/>
      <protection/>
    </xf>
    <xf numFmtId="0" fontId="35" fillId="0" borderId="92" xfId="0" applyFont="1" applyFill="1" applyBorder="1" applyAlignment="1" applyProtection="1">
      <alignment horizontal="center" textRotation="90" wrapText="1"/>
      <protection/>
    </xf>
    <xf numFmtId="0" fontId="35" fillId="0" borderId="87" xfId="0" applyFont="1" applyFill="1" applyBorder="1" applyAlignment="1" applyProtection="1">
      <alignment horizontal="center" textRotation="90" wrapText="1"/>
      <protection/>
    </xf>
    <xf numFmtId="0" fontId="35" fillId="0" borderId="97" xfId="0" applyFont="1" applyFill="1" applyBorder="1" applyAlignment="1" applyProtection="1">
      <alignment horizontal="center" vertical="center" textRotation="90" wrapText="1"/>
      <protection locked="0"/>
    </xf>
    <xf numFmtId="0" fontId="35" fillId="0" borderId="98" xfId="0" applyFont="1" applyFill="1" applyBorder="1" applyAlignment="1" applyProtection="1">
      <alignment horizontal="center" vertical="center" textRotation="90" wrapText="1"/>
      <protection locked="0"/>
    </xf>
    <xf numFmtId="0" fontId="35" fillId="0" borderId="99" xfId="0" applyFont="1" applyFill="1" applyBorder="1" applyAlignment="1" applyProtection="1">
      <alignment horizontal="center" vertical="center" textRotation="90" wrapText="1"/>
      <protection locked="0"/>
    </xf>
    <xf numFmtId="0" fontId="35" fillId="0" borderId="100" xfId="0" applyFont="1" applyFill="1" applyBorder="1" applyAlignment="1" applyProtection="1">
      <alignment horizontal="center" textRotation="90" wrapText="1"/>
      <protection/>
    </xf>
    <xf numFmtId="0" fontId="35" fillId="0" borderId="101" xfId="0" applyFont="1" applyFill="1" applyBorder="1" applyAlignment="1" applyProtection="1">
      <alignment horizontal="center" textRotation="90" wrapText="1"/>
      <protection/>
    </xf>
    <xf numFmtId="0" fontId="35" fillId="0" borderId="102" xfId="0" applyFont="1" applyFill="1" applyBorder="1" applyAlignment="1" applyProtection="1">
      <alignment horizontal="center" textRotation="90" wrapText="1"/>
      <protection/>
    </xf>
    <xf numFmtId="0" fontId="23" fillId="0" borderId="103" xfId="0" applyFont="1" applyFill="1" applyBorder="1" applyAlignment="1" applyProtection="1">
      <alignment horizontal="center" vertical="center" textRotation="90" wrapText="1"/>
      <protection/>
    </xf>
    <xf numFmtId="0" fontId="23" fillId="0" borderId="104" xfId="0" applyFont="1" applyFill="1" applyBorder="1" applyAlignment="1" applyProtection="1">
      <alignment horizontal="center" vertical="center" textRotation="90" wrapText="1"/>
      <protection/>
    </xf>
    <xf numFmtId="0" fontId="23" fillId="0" borderId="44" xfId="0" applyFont="1" applyFill="1" applyBorder="1" applyAlignment="1" applyProtection="1">
      <alignment horizontal="center" vertical="center" textRotation="90" wrapText="1"/>
      <protection/>
    </xf>
    <xf numFmtId="0" fontId="35" fillId="0" borderId="105" xfId="0" applyFont="1" applyFill="1" applyBorder="1" applyAlignment="1" applyProtection="1">
      <alignment horizontal="center" vertical="center" wrapText="1"/>
      <protection/>
    </xf>
    <xf numFmtId="0" fontId="35" fillId="0" borderId="106" xfId="0" applyFont="1" applyFill="1" applyBorder="1" applyAlignment="1" applyProtection="1">
      <alignment horizontal="center" vertical="center" wrapText="1"/>
      <protection/>
    </xf>
    <xf numFmtId="0" fontId="35" fillId="0" borderId="89" xfId="0" applyFont="1" applyFill="1" applyBorder="1" applyAlignment="1" applyProtection="1">
      <alignment horizontal="center" vertical="center" wrapText="1"/>
      <protection/>
    </xf>
    <xf numFmtId="0" fontId="35" fillId="28" borderId="107" xfId="65" applyFont="1" applyFill="1" applyBorder="1" applyAlignment="1" applyProtection="1">
      <alignment horizontal="center" vertical="center" wrapText="1"/>
      <protection locked="0"/>
    </xf>
    <xf numFmtId="0" fontId="35" fillId="28" borderId="41" xfId="65" applyFont="1" applyFill="1" applyBorder="1" applyAlignment="1" applyProtection="1">
      <alignment horizontal="center" vertical="center" wrapText="1"/>
      <protection locked="0"/>
    </xf>
    <xf numFmtId="0" fontId="2" fillId="0" borderId="33" xfId="68" applyFont="1" applyFill="1" applyBorder="1" applyAlignment="1" applyProtection="1">
      <alignment horizontal="left" vertical="top"/>
      <protection/>
    </xf>
    <xf numFmtId="0" fontId="30" fillId="0" borderId="22" xfId="67" applyFont="1" applyFill="1" applyBorder="1" applyAlignment="1" applyProtection="1">
      <alignment horizontal="center" vertical="center" wrapText="1"/>
      <protection/>
    </xf>
    <xf numFmtId="0" fontId="30" fillId="0" borderId="26" xfId="67" applyFont="1" applyFill="1" applyBorder="1" applyAlignment="1" applyProtection="1">
      <alignment horizontal="center" vertical="center" wrapText="1"/>
      <protection/>
    </xf>
    <xf numFmtId="0" fontId="22" fillId="0" borderId="23" xfId="67" applyFont="1" applyFill="1" applyBorder="1" applyAlignment="1" applyProtection="1">
      <alignment horizontal="center" vertical="center" wrapText="1"/>
      <protection/>
    </xf>
    <xf numFmtId="0" fontId="22" fillId="0" borderId="14" xfId="67" applyFont="1" applyFill="1" applyBorder="1" applyAlignment="1" applyProtection="1">
      <alignment horizontal="center" vertical="center" wrapText="1"/>
      <protection/>
    </xf>
    <xf numFmtId="1" fontId="23" fillId="0" borderId="23" xfId="67" applyNumberFormat="1" applyFont="1" applyFill="1" applyBorder="1" applyAlignment="1" applyProtection="1">
      <alignment horizontal="center" vertical="center" textRotation="90" wrapText="1"/>
      <protection/>
    </xf>
    <xf numFmtId="1" fontId="23" fillId="0" borderId="14" xfId="67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23" xfId="67" applyFont="1" applyFill="1" applyBorder="1" applyAlignment="1" applyProtection="1">
      <alignment horizontal="center" vertical="center" wrapText="1"/>
      <protection/>
    </xf>
    <xf numFmtId="0" fontId="23" fillId="0" borderId="24" xfId="67" applyFont="1" applyFill="1" applyBorder="1" applyAlignment="1" applyProtection="1">
      <alignment horizontal="center" vertical="center" wrapText="1"/>
      <protection/>
    </xf>
    <xf numFmtId="0" fontId="23" fillId="0" borderId="22" xfId="67" applyFont="1" applyFill="1" applyBorder="1" applyAlignment="1" applyProtection="1">
      <alignment horizontal="center" vertical="center" wrapText="1"/>
      <protection/>
    </xf>
    <xf numFmtId="0" fontId="23" fillId="0" borderId="26" xfId="67" applyFont="1" applyFill="1" applyBorder="1" applyAlignment="1" applyProtection="1">
      <alignment horizontal="center" vertical="center" wrapText="1"/>
      <protection/>
    </xf>
    <xf numFmtId="0" fontId="23" fillId="0" borderId="14" xfId="67" applyFont="1" applyFill="1" applyBorder="1" applyAlignment="1" applyProtection="1">
      <alignment horizontal="center" vertical="center" wrapText="1"/>
      <protection/>
    </xf>
    <xf numFmtId="0" fontId="23" fillId="0" borderId="108" xfId="67" applyFont="1" applyFill="1" applyBorder="1" applyAlignment="1" applyProtection="1">
      <alignment horizontal="center" vertical="center" wrapText="1"/>
      <protection/>
    </xf>
    <xf numFmtId="0" fontId="23" fillId="0" borderId="13" xfId="67" applyFont="1" applyFill="1" applyBorder="1" applyAlignment="1" applyProtection="1">
      <alignment horizontal="center" vertical="center" wrapText="1"/>
      <protection/>
    </xf>
    <xf numFmtId="0" fontId="23" fillId="0" borderId="109" xfId="67" applyFont="1" applyFill="1" applyBorder="1" applyAlignment="1" applyProtection="1">
      <alignment horizontal="center" vertical="center" wrapText="1"/>
      <protection/>
    </xf>
    <xf numFmtId="0" fontId="23" fillId="0" borderId="110" xfId="67" applyFont="1" applyFill="1" applyBorder="1" applyAlignment="1" applyProtection="1">
      <alignment horizontal="center" vertical="center" wrapText="1"/>
      <protection/>
    </xf>
    <xf numFmtId="0" fontId="23" fillId="0" borderId="0" xfId="67" applyFont="1" applyFill="1" applyBorder="1" applyAlignment="1" applyProtection="1">
      <alignment horizontal="center" vertical="center" wrapText="1"/>
      <protection/>
    </xf>
    <xf numFmtId="0" fontId="23" fillId="0" borderId="111" xfId="67" applyFont="1" applyFill="1" applyBorder="1" applyAlignment="1" applyProtection="1">
      <alignment horizontal="center" vertical="center" wrapText="1"/>
      <protection/>
    </xf>
    <xf numFmtId="0" fontId="23" fillId="0" borderId="60" xfId="67" applyFont="1" applyFill="1" applyBorder="1" applyAlignment="1" applyProtection="1">
      <alignment horizontal="center" vertical="center" wrapText="1"/>
      <protection/>
    </xf>
    <xf numFmtId="0" fontId="23" fillId="0" borderId="51" xfId="67" applyFont="1" applyFill="1" applyBorder="1" applyAlignment="1" applyProtection="1">
      <alignment horizontal="center" vertical="center" wrapText="1"/>
      <protection/>
    </xf>
    <xf numFmtId="0" fontId="23" fillId="0" borderId="59" xfId="67" applyFont="1" applyFill="1" applyBorder="1" applyAlignment="1" applyProtection="1">
      <alignment horizontal="center" vertical="center" wrapText="1"/>
      <protection/>
    </xf>
    <xf numFmtId="0" fontId="22" fillId="0" borderId="76" xfId="67" applyFont="1" applyFill="1" applyBorder="1" applyAlignment="1" applyProtection="1">
      <alignment horizontal="center" vertical="center" wrapText="1"/>
      <protection/>
    </xf>
    <xf numFmtId="0" fontId="22" fillId="0" borderId="66" xfId="67" applyFont="1" applyFill="1" applyBorder="1" applyAlignment="1" applyProtection="1">
      <alignment horizontal="center" vertical="center" wrapText="1"/>
      <protection/>
    </xf>
    <xf numFmtId="0" fontId="22" fillId="0" borderId="112" xfId="67" applyFont="1" applyFill="1" applyBorder="1" applyAlignment="1" applyProtection="1">
      <alignment horizontal="center" vertical="center" wrapText="1"/>
      <protection/>
    </xf>
    <xf numFmtId="1" fontId="23" fillId="0" borderId="14" xfId="67" applyNumberFormat="1" applyFont="1" applyFill="1" applyBorder="1" applyAlignment="1" applyProtection="1">
      <alignment horizontal="center" vertical="center" wrapText="1"/>
      <protection/>
    </xf>
    <xf numFmtId="1" fontId="23" fillId="0" borderId="27" xfId="67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left" vertical="center" wrapText="1"/>
      <protection/>
    </xf>
    <xf numFmtId="0" fontId="23" fillId="0" borderId="113" xfId="67" applyFont="1" applyFill="1" applyBorder="1" applyAlignment="1" applyProtection="1">
      <alignment horizontal="center" vertical="center" wrapText="1"/>
      <protection locked="0"/>
    </xf>
    <xf numFmtId="0" fontId="23" fillId="0" borderId="64" xfId="67" applyFont="1" applyFill="1" applyBorder="1" applyAlignment="1" applyProtection="1">
      <alignment horizontal="center" vertical="center" wrapText="1"/>
      <protection locked="0"/>
    </xf>
    <xf numFmtId="0" fontId="23" fillId="0" borderId="17" xfId="67" applyFont="1" applyFill="1" applyBorder="1" applyAlignment="1" applyProtection="1">
      <alignment horizontal="center" vertical="center" wrapText="1"/>
      <protection locked="0"/>
    </xf>
    <xf numFmtId="0" fontId="23" fillId="0" borderId="111" xfId="67" applyFont="1" applyFill="1" applyBorder="1" applyAlignment="1" applyProtection="1">
      <alignment horizontal="center" vertical="center" wrapText="1"/>
      <protection locked="0"/>
    </xf>
    <xf numFmtId="0" fontId="23" fillId="0" borderId="114" xfId="67" applyFont="1" applyFill="1" applyBorder="1" applyAlignment="1" applyProtection="1">
      <alignment horizontal="center" vertical="center" wrapText="1"/>
      <protection locked="0"/>
    </xf>
    <xf numFmtId="0" fontId="23" fillId="0" borderId="115" xfId="67" applyFont="1" applyFill="1" applyBorder="1" applyAlignment="1" applyProtection="1">
      <alignment horizontal="center" vertical="center" wrapText="1"/>
      <protection locked="0"/>
    </xf>
    <xf numFmtId="0" fontId="21" fillId="0" borderId="65" xfId="67" applyFont="1" applyFill="1" applyBorder="1" applyAlignment="1" applyProtection="1">
      <alignment horizontal="center" vertical="center" wrapText="1"/>
      <protection locked="0"/>
    </xf>
    <xf numFmtId="0" fontId="21" fillId="0" borderId="63" xfId="67" applyFont="1" applyFill="1" applyBorder="1" applyAlignment="1" applyProtection="1">
      <alignment horizontal="center" vertical="center" wrapText="1"/>
      <protection locked="0"/>
    </xf>
    <xf numFmtId="0" fontId="21" fillId="0" borderId="64" xfId="67" applyFont="1" applyFill="1" applyBorder="1" applyAlignment="1" applyProtection="1">
      <alignment horizontal="center" vertical="center" wrapText="1"/>
      <protection locked="0"/>
    </xf>
    <xf numFmtId="0" fontId="21" fillId="0" borderId="110" xfId="67" applyFont="1" applyFill="1" applyBorder="1" applyAlignment="1" applyProtection="1">
      <alignment horizontal="center" vertical="center" wrapText="1"/>
      <protection locked="0"/>
    </xf>
    <xf numFmtId="0" fontId="21" fillId="0" borderId="0" xfId="67" applyFont="1" applyFill="1" applyBorder="1" applyAlignment="1" applyProtection="1">
      <alignment horizontal="center" vertical="center" wrapText="1"/>
      <protection locked="0"/>
    </xf>
    <xf numFmtId="0" fontId="21" fillId="0" borderId="111" xfId="67" applyFont="1" applyFill="1" applyBorder="1" applyAlignment="1" applyProtection="1">
      <alignment horizontal="center" vertical="center" wrapText="1"/>
      <protection locked="0"/>
    </xf>
    <xf numFmtId="0" fontId="21" fillId="0" borderId="116" xfId="67" applyFont="1" applyFill="1" applyBorder="1" applyAlignment="1" applyProtection="1">
      <alignment horizontal="center" vertical="center" wrapText="1"/>
      <protection locked="0"/>
    </xf>
    <xf numFmtId="0" fontId="21" fillId="0" borderId="33" xfId="67" applyFont="1" applyFill="1" applyBorder="1" applyAlignment="1" applyProtection="1">
      <alignment horizontal="center" vertical="center" wrapText="1"/>
      <protection locked="0"/>
    </xf>
    <xf numFmtId="0" fontId="21" fillId="0" borderId="115" xfId="67" applyFont="1" applyFill="1" applyBorder="1" applyAlignment="1" applyProtection="1">
      <alignment horizontal="center" vertical="center" wrapText="1"/>
      <protection locked="0"/>
    </xf>
    <xf numFmtId="0" fontId="21" fillId="0" borderId="117" xfId="67" applyFont="1" applyFill="1" applyBorder="1" applyAlignment="1" applyProtection="1">
      <alignment horizontal="center" vertical="center" wrapText="1"/>
      <protection locked="0"/>
    </xf>
    <xf numFmtId="0" fontId="21" fillId="0" borderId="66" xfId="67" applyFont="1" applyFill="1" applyBorder="1" applyAlignment="1" applyProtection="1">
      <alignment horizontal="center" vertical="center" wrapText="1"/>
      <protection locked="0"/>
    </xf>
    <xf numFmtId="0" fontId="21" fillId="0" borderId="118" xfId="67" applyFont="1" applyFill="1" applyBorder="1" applyAlignment="1" applyProtection="1">
      <alignment horizontal="center" vertical="center" wrapText="1"/>
      <protection locked="0"/>
    </xf>
    <xf numFmtId="0" fontId="29" fillId="0" borderId="33" xfId="67" applyFont="1" applyFill="1" applyBorder="1" applyAlignment="1" applyProtection="1">
      <alignment horizontal="left" vertical="center"/>
      <protection/>
    </xf>
    <xf numFmtId="49" fontId="23" fillId="0" borderId="23" xfId="67" applyNumberFormat="1" applyFont="1" applyFill="1" applyBorder="1" applyAlignment="1" applyProtection="1">
      <alignment horizontal="center" vertical="center" wrapText="1"/>
      <protection/>
    </xf>
    <xf numFmtId="49" fontId="23" fillId="0" borderId="24" xfId="67" applyNumberFormat="1" applyFont="1" applyFill="1" applyBorder="1" applyAlignment="1" applyProtection="1">
      <alignment horizontal="center" vertical="center" wrapText="1"/>
      <protection/>
    </xf>
    <xf numFmtId="1" fontId="35" fillId="0" borderId="14" xfId="67" applyNumberFormat="1" applyFont="1" applyFill="1" applyBorder="1" applyAlignment="1" applyProtection="1">
      <alignment horizontal="center" vertical="center" wrapText="1"/>
      <protection/>
    </xf>
    <xf numFmtId="1" fontId="35" fillId="0" borderId="27" xfId="67" applyNumberFormat="1" applyFont="1" applyFill="1" applyBorder="1" applyAlignment="1" applyProtection="1">
      <alignment horizontal="center" vertical="center" wrapText="1"/>
      <protection/>
    </xf>
    <xf numFmtId="0" fontId="23" fillId="0" borderId="18" xfId="67" applyFont="1" applyFill="1" applyBorder="1" applyAlignment="1" applyProtection="1">
      <alignment horizontal="center" vertical="center" wrapText="1"/>
      <protection/>
    </xf>
    <xf numFmtId="0" fontId="23" fillId="0" borderId="19" xfId="67" applyFont="1" applyFill="1" applyBorder="1" applyAlignment="1" applyProtection="1">
      <alignment horizontal="center" vertical="center" wrapText="1"/>
      <protection/>
    </xf>
    <xf numFmtId="0" fontId="35" fillId="0" borderId="19" xfId="67" applyFont="1" applyFill="1" applyBorder="1" applyAlignment="1" applyProtection="1">
      <alignment horizontal="center" vertical="center"/>
      <protection/>
    </xf>
    <xf numFmtId="0" fontId="35" fillId="0" borderId="20" xfId="67" applyFont="1" applyFill="1" applyBorder="1" applyAlignment="1" applyProtection="1">
      <alignment horizontal="center" vertical="center"/>
      <protection/>
    </xf>
    <xf numFmtId="0" fontId="35" fillId="0" borderId="14" xfId="67" applyFont="1" applyFill="1" applyBorder="1" applyAlignment="1" applyProtection="1">
      <alignment horizontal="center" vertical="center"/>
      <protection/>
    </xf>
    <xf numFmtId="0" fontId="35" fillId="0" borderId="27" xfId="67" applyFont="1" applyFill="1" applyBorder="1" applyAlignment="1" applyProtection="1">
      <alignment horizontal="center" vertical="center"/>
      <protection/>
    </xf>
    <xf numFmtId="0" fontId="23" fillId="0" borderId="26" xfId="67" applyFont="1" applyFill="1" applyBorder="1" applyAlignment="1" applyProtection="1">
      <alignment horizontal="center" vertical="center"/>
      <protection/>
    </xf>
    <xf numFmtId="0" fontId="23" fillId="0" borderId="14" xfId="67" applyFont="1" applyFill="1" applyBorder="1" applyAlignment="1" applyProtection="1">
      <alignment horizontal="center" vertical="center"/>
      <protection/>
    </xf>
    <xf numFmtId="196" fontId="35" fillId="0" borderId="14" xfId="67" applyNumberFormat="1" applyFont="1" applyFill="1" applyBorder="1" applyAlignment="1" applyProtection="1">
      <alignment horizontal="center" vertical="center"/>
      <protection/>
    </xf>
    <xf numFmtId="196" fontId="35" fillId="0" borderId="27" xfId="67" applyNumberFormat="1" applyFont="1" applyFill="1" applyBorder="1" applyAlignment="1" applyProtection="1">
      <alignment horizontal="center" vertical="center"/>
      <protection/>
    </xf>
    <xf numFmtId="1" fontId="23" fillId="0" borderId="35" xfId="67" applyNumberFormat="1" applyFont="1" applyFill="1" applyBorder="1" applyAlignment="1" applyProtection="1">
      <alignment horizontal="center" vertical="center" wrapText="1"/>
      <protection/>
    </xf>
    <xf numFmtId="1" fontId="23" fillId="0" borderId="119" xfId="67" applyNumberFormat="1" applyFont="1" applyFill="1" applyBorder="1" applyAlignment="1" applyProtection="1">
      <alignment horizontal="center" vertical="center" wrapText="1"/>
      <protection/>
    </xf>
    <xf numFmtId="49" fontId="25" fillId="0" borderId="0" xfId="68" applyNumberFormat="1" applyFont="1" applyFill="1" applyBorder="1" applyAlignment="1" applyProtection="1">
      <alignment horizontal="center" vertical="top" wrapText="1"/>
      <protection locked="0"/>
    </xf>
    <xf numFmtId="0" fontId="25" fillId="0" borderId="0" xfId="67" applyFont="1" applyFill="1" applyAlignment="1" applyProtection="1">
      <alignment horizontal="center"/>
      <protection locked="0"/>
    </xf>
    <xf numFmtId="0" fontId="23" fillId="0" borderId="120" xfId="67" applyFont="1" applyFill="1" applyBorder="1" applyAlignment="1" applyProtection="1">
      <alignment horizontal="center" vertical="center" wrapText="1"/>
      <protection/>
    </xf>
    <xf numFmtId="0" fontId="23" fillId="0" borderId="52" xfId="67" applyFont="1" applyFill="1" applyBorder="1" applyAlignment="1" applyProtection="1">
      <alignment horizontal="center" vertical="center" wrapText="1"/>
      <protection/>
    </xf>
    <xf numFmtId="0" fontId="23" fillId="0" borderId="53" xfId="67" applyFont="1" applyFill="1" applyBorder="1" applyAlignment="1" applyProtection="1">
      <alignment horizontal="center" vertical="center" wrapText="1"/>
      <protection/>
    </xf>
    <xf numFmtId="0" fontId="25" fillId="0" borderId="0" xfId="67" applyFont="1" applyFill="1" applyAlignment="1" applyProtection="1">
      <alignment horizontal="left" wrapText="1"/>
      <protection locked="0"/>
    </xf>
    <xf numFmtId="0" fontId="25" fillId="0" borderId="0" xfId="67" applyFont="1" applyFill="1" applyAlignment="1" applyProtection="1">
      <alignment horizontal="left"/>
      <protection locked="0"/>
    </xf>
    <xf numFmtId="0" fontId="23" fillId="0" borderId="19" xfId="0" applyFont="1" applyFill="1" applyBorder="1" applyAlignment="1" applyProtection="1">
      <alignment horizontal="left" vertical="center" wrapText="1"/>
      <protection/>
    </xf>
    <xf numFmtId="1" fontId="23" fillId="0" borderId="19" xfId="67" applyNumberFormat="1" applyFont="1" applyFill="1" applyBorder="1" applyAlignment="1" applyProtection="1">
      <alignment horizontal="center" vertical="center" wrapText="1"/>
      <protection/>
    </xf>
    <xf numFmtId="1" fontId="23" fillId="0" borderId="20" xfId="67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left" vertical="center"/>
      <protection/>
    </xf>
    <xf numFmtId="0" fontId="23" fillId="0" borderId="0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 4" xfId="65"/>
    <cellStyle name="Обычный_b_g_new_spets_07_12_3" xfId="66"/>
    <cellStyle name="Обычный_b_z_05_03v" xfId="67"/>
    <cellStyle name="Обычный_Зразок плану  blank plan_dod1_dfn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ередній" xfId="75"/>
    <cellStyle name="Текст попередження" xfId="76"/>
    <cellStyle name="Текст предупреждения" xfId="77"/>
    <cellStyle name="Comma" xfId="78"/>
    <cellStyle name="Comma [0]" xfId="79"/>
    <cellStyle name="Хороший" xfId="80"/>
  </cellStyles>
  <dxfs count="78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647700</xdr:rowOff>
    </xdr:from>
    <xdr:to>
      <xdr:col>17</xdr:col>
      <xdr:colOff>219075</xdr:colOff>
      <xdr:row>13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95250" y="1819275"/>
          <a:ext cx="4981575" cy="3333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K25"/>
  <sheetViews>
    <sheetView showGridLines="0" zoomScale="30" zoomScaleNormal="30" zoomScalePageLayoutView="0" workbookViewId="0" topLeftCell="A1">
      <selection activeCell="BO39" sqref="BO39"/>
    </sheetView>
  </sheetViews>
  <sheetFormatPr defaultColWidth="8.875" defaultRowHeight="12.75"/>
  <cols>
    <col min="1" max="55" width="3.75390625" style="129" customWidth="1"/>
    <col min="56" max="63" width="7.75390625" style="129" customWidth="1"/>
    <col min="64" max="16384" width="8.875" style="129" customWidth="1"/>
  </cols>
  <sheetData>
    <row r="2" spans="1:63" ht="39.75" customHeight="1">
      <c r="A2" s="251" t="s">
        <v>87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</row>
    <row r="3" spans="1:63" ht="39.75" customHeight="1">
      <c r="A3" s="251" t="s">
        <v>86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</row>
    <row r="4" spans="1:63" s="130" customFormat="1" ht="60" customHeight="1">
      <c r="A4" s="248" t="s">
        <v>17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</row>
    <row r="5" spans="1:63" s="130" customFormat="1" ht="30" customHeight="1">
      <c r="A5" s="249" t="s">
        <v>94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</row>
    <row r="6" s="130" customFormat="1" ht="19.5" customHeight="1"/>
    <row r="7" spans="19:63" s="130" customFormat="1" ht="30" customHeight="1">
      <c r="S7" s="232" t="s">
        <v>88</v>
      </c>
      <c r="T7" s="232"/>
      <c r="U7" s="232"/>
      <c r="V7" s="232"/>
      <c r="W7" s="232"/>
      <c r="X7" s="232"/>
      <c r="Y7" s="232"/>
      <c r="Z7" s="232"/>
      <c r="AA7" s="232"/>
      <c r="AB7" s="247" t="s">
        <v>109</v>
      </c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X7" s="232" t="s">
        <v>16</v>
      </c>
      <c r="AY7" s="232"/>
      <c r="AZ7" s="232"/>
      <c r="BA7" s="232"/>
      <c r="BB7" s="232"/>
      <c r="BC7" s="232"/>
      <c r="BD7" s="232"/>
      <c r="BE7" s="232"/>
      <c r="BF7" s="247" t="s">
        <v>115</v>
      </c>
      <c r="BG7" s="247"/>
      <c r="BH7" s="247"/>
      <c r="BI7" s="247"/>
      <c r="BJ7" s="247"/>
      <c r="BK7" s="247"/>
    </row>
    <row r="8" spans="19:63" s="130" customFormat="1" ht="30" customHeight="1">
      <c r="S8" s="232" t="s">
        <v>89</v>
      </c>
      <c r="T8" s="232"/>
      <c r="U8" s="232"/>
      <c r="V8" s="232"/>
      <c r="W8" s="232"/>
      <c r="X8" s="232"/>
      <c r="Y8" s="232"/>
      <c r="Z8" s="232"/>
      <c r="AA8" s="232"/>
      <c r="AB8" s="247" t="s">
        <v>110</v>
      </c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X8" s="232" t="s">
        <v>93</v>
      </c>
      <c r="AY8" s="232"/>
      <c r="AZ8" s="232"/>
      <c r="BA8" s="232"/>
      <c r="BB8" s="232"/>
      <c r="BC8" s="232"/>
      <c r="BD8" s="232"/>
      <c r="BE8" s="232"/>
      <c r="BF8" s="257" t="s">
        <v>111</v>
      </c>
      <c r="BG8" s="257"/>
      <c r="BH8" s="257"/>
      <c r="BI8" s="257"/>
      <c r="BJ8" s="257"/>
      <c r="BK8" s="257"/>
    </row>
    <row r="9" spans="19:63" s="130" customFormat="1" ht="34.5" customHeight="1">
      <c r="S9" s="237" t="s">
        <v>164</v>
      </c>
      <c r="T9" s="232"/>
      <c r="U9" s="232"/>
      <c r="V9" s="232"/>
      <c r="W9" s="232"/>
      <c r="X9" s="232"/>
      <c r="Y9" s="232"/>
      <c r="Z9" s="232"/>
      <c r="AA9" s="232"/>
      <c r="AB9" s="238" t="s">
        <v>220</v>
      </c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X9" s="232" t="s">
        <v>91</v>
      </c>
      <c r="AY9" s="232"/>
      <c r="AZ9" s="232"/>
      <c r="BA9" s="232"/>
      <c r="BB9" s="232"/>
      <c r="BC9" s="232"/>
      <c r="BD9" s="232"/>
      <c r="BE9" s="232"/>
      <c r="BF9" s="234" t="s">
        <v>112</v>
      </c>
      <c r="BG9" s="234"/>
      <c r="BH9" s="234"/>
      <c r="BI9" s="234"/>
      <c r="BJ9" s="234"/>
      <c r="BK9" s="234"/>
    </row>
    <row r="10" spans="19:63" s="130" customFormat="1" ht="30" customHeight="1">
      <c r="S10" s="232" t="s">
        <v>90</v>
      </c>
      <c r="T10" s="232"/>
      <c r="U10" s="232"/>
      <c r="V10" s="232"/>
      <c r="W10" s="232"/>
      <c r="X10" s="232"/>
      <c r="Y10" s="232"/>
      <c r="Z10" s="232"/>
      <c r="AA10" s="232"/>
      <c r="AB10" s="234" t="s">
        <v>250</v>
      </c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X10" s="232" t="s">
        <v>92</v>
      </c>
      <c r="AY10" s="232"/>
      <c r="AZ10" s="232"/>
      <c r="BA10" s="232"/>
      <c r="BB10" s="232"/>
      <c r="BC10" s="232"/>
      <c r="BD10" s="232"/>
      <c r="BE10" s="232"/>
      <c r="BF10" s="257" t="s">
        <v>113</v>
      </c>
      <c r="BG10" s="257"/>
      <c r="BH10" s="257"/>
      <c r="BI10" s="257"/>
      <c r="BJ10" s="257"/>
      <c r="BK10" s="257"/>
    </row>
    <row r="11" spans="19:63" s="130" customFormat="1" ht="30" customHeight="1">
      <c r="S11" s="232" t="s">
        <v>283</v>
      </c>
      <c r="T11" s="232"/>
      <c r="U11" s="232"/>
      <c r="V11" s="232"/>
      <c r="W11" s="232"/>
      <c r="X11" s="232"/>
      <c r="Y11" s="232"/>
      <c r="Z11" s="232"/>
      <c r="AA11" s="232"/>
      <c r="AB11" s="235" t="s">
        <v>284</v>
      </c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64"/>
      <c r="AW11" s="64"/>
      <c r="AX11" s="236" t="s">
        <v>285</v>
      </c>
      <c r="AY11" s="236"/>
      <c r="AZ11" s="236"/>
      <c r="BA11" s="236"/>
      <c r="BB11" s="236"/>
      <c r="BC11" s="236"/>
      <c r="BD11" s="236"/>
      <c r="BE11" s="236"/>
      <c r="BF11" s="234">
        <v>2019</v>
      </c>
      <c r="BG11" s="234"/>
      <c r="BH11" s="234"/>
      <c r="BI11" s="234"/>
      <c r="BJ11" s="234"/>
      <c r="BK11" s="234"/>
    </row>
    <row r="12" spans="19:63" ht="30" customHeight="1">
      <c r="S12" s="232" t="s">
        <v>286</v>
      </c>
      <c r="T12" s="232"/>
      <c r="U12" s="232"/>
      <c r="V12" s="232"/>
      <c r="W12" s="232"/>
      <c r="X12" s="232"/>
      <c r="Y12" s="232"/>
      <c r="Z12" s="232"/>
      <c r="AA12" s="232"/>
      <c r="AB12" s="234" t="s">
        <v>287</v>
      </c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64"/>
      <c r="AW12" s="64"/>
      <c r="AX12" s="236" t="s">
        <v>288</v>
      </c>
      <c r="AY12" s="236"/>
      <c r="AZ12" s="236"/>
      <c r="BA12" s="236"/>
      <c r="BB12" s="236"/>
      <c r="BC12" s="236"/>
      <c r="BD12" s="236"/>
      <c r="BE12" s="236"/>
      <c r="BF12" s="127" t="s">
        <v>292</v>
      </c>
      <c r="BG12" s="127" t="s">
        <v>289</v>
      </c>
      <c r="BH12" s="127" t="s">
        <v>290</v>
      </c>
      <c r="BI12" s="127" t="s">
        <v>291</v>
      </c>
      <c r="BJ12" s="128"/>
      <c r="BK12" s="128"/>
    </row>
    <row r="13" spans="19:63" ht="19.5" customHeight="1">
      <c r="S13" s="126"/>
      <c r="T13" s="126"/>
      <c r="U13" s="126"/>
      <c r="V13" s="126"/>
      <c r="W13" s="126"/>
      <c r="X13" s="126"/>
      <c r="Y13" s="126"/>
      <c r="Z13" s="126"/>
      <c r="AA13" s="126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X13" s="132"/>
      <c r="AY13" s="132"/>
      <c r="AZ13" s="132"/>
      <c r="BA13" s="132"/>
      <c r="BB13" s="132"/>
      <c r="BC13" s="132"/>
      <c r="BD13" s="132"/>
      <c r="BE13" s="132"/>
      <c r="BF13" s="133"/>
      <c r="BG13" s="133"/>
      <c r="BH13" s="133"/>
      <c r="BI13" s="133"/>
      <c r="BJ13" s="133"/>
      <c r="BK13" s="133"/>
    </row>
    <row r="14" spans="1:63" ht="30" customHeight="1">
      <c r="A14" s="233" t="s">
        <v>18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C14" s="246" t="s">
        <v>19</v>
      </c>
      <c r="BD14" s="246"/>
      <c r="BE14" s="246"/>
      <c r="BF14" s="246"/>
      <c r="BG14" s="246"/>
      <c r="BH14" s="246"/>
      <c r="BI14" s="246"/>
      <c r="BJ14" s="246"/>
      <c r="BK14" s="246"/>
    </row>
    <row r="15" ht="13.5" thickBot="1"/>
    <row r="16" spans="1:63" ht="24.75" customHeight="1">
      <c r="A16" s="242" t="s">
        <v>20</v>
      </c>
      <c r="B16" s="239" t="s">
        <v>21</v>
      </c>
      <c r="C16" s="240"/>
      <c r="D16" s="240"/>
      <c r="E16" s="241"/>
      <c r="F16" s="239" t="s">
        <v>22</v>
      </c>
      <c r="G16" s="240"/>
      <c r="H16" s="240"/>
      <c r="I16" s="240"/>
      <c r="J16" s="239" t="s">
        <v>23</v>
      </c>
      <c r="K16" s="240"/>
      <c r="L16" s="240"/>
      <c r="M16" s="240"/>
      <c r="N16" s="241"/>
      <c r="O16" s="239" t="s">
        <v>24</v>
      </c>
      <c r="P16" s="240"/>
      <c r="Q16" s="240"/>
      <c r="R16" s="241"/>
      <c r="S16" s="239" t="s">
        <v>25</v>
      </c>
      <c r="T16" s="240"/>
      <c r="U16" s="240"/>
      <c r="V16" s="240"/>
      <c r="W16" s="241"/>
      <c r="X16" s="239" t="s">
        <v>26</v>
      </c>
      <c r="Y16" s="240"/>
      <c r="Z16" s="240"/>
      <c r="AA16" s="241"/>
      <c r="AB16" s="239" t="s">
        <v>27</v>
      </c>
      <c r="AC16" s="240"/>
      <c r="AD16" s="240"/>
      <c r="AE16" s="241"/>
      <c r="AF16" s="239" t="s">
        <v>28</v>
      </c>
      <c r="AG16" s="240"/>
      <c r="AH16" s="240"/>
      <c r="AI16" s="240"/>
      <c r="AJ16" s="241"/>
      <c r="AK16" s="239" t="s">
        <v>29</v>
      </c>
      <c r="AL16" s="240"/>
      <c r="AM16" s="240"/>
      <c r="AN16" s="241"/>
      <c r="AO16" s="239" t="s">
        <v>30</v>
      </c>
      <c r="AP16" s="240"/>
      <c r="AQ16" s="240"/>
      <c r="AR16" s="240"/>
      <c r="AS16" s="241"/>
      <c r="AT16" s="239" t="s">
        <v>31</v>
      </c>
      <c r="AU16" s="240"/>
      <c r="AV16" s="240"/>
      <c r="AW16" s="241"/>
      <c r="AX16" s="239" t="s">
        <v>32</v>
      </c>
      <c r="AY16" s="240"/>
      <c r="AZ16" s="240"/>
      <c r="BA16" s="241"/>
      <c r="BB16" s="16"/>
      <c r="BC16" s="242" t="s">
        <v>20</v>
      </c>
      <c r="BD16" s="253" t="s">
        <v>33</v>
      </c>
      <c r="BE16" s="244" t="s">
        <v>80</v>
      </c>
      <c r="BF16" s="244" t="s">
        <v>81</v>
      </c>
      <c r="BG16" s="244" t="s">
        <v>82</v>
      </c>
      <c r="BH16" s="244" t="s">
        <v>83</v>
      </c>
      <c r="BI16" s="244" t="s">
        <v>84</v>
      </c>
      <c r="BJ16" s="244" t="s">
        <v>35</v>
      </c>
      <c r="BK16" s="258" t="s">
        <v>0</v>
      </c>
    </row>
    <row r="17" spans="1:63" ht="24.75" customHeight="1" thickBot="1">
      <c r="A17" s="243"/>
      <c r="B17" s="17">
        <v>1</v>
      </c>
      <c r="C17" s="18">
        <v>2</v>
      </c>
      <c r="D17" s="18">
        <v>3</v>
      </c>
      <c r="E17" s="19">
        <v>4</v>
      </c>
      <c r="F17" s="17">
        <v>5</v>
      </c>
      <c r="G17" s="18">
        <v>6</v>
      </c>
      <c r="H17" s="18">
        <v>7</v>
      </c>
      <c r="I17" s="18">
        <v>8</v>
      </c>
      <c r="J17" s="17">
        <v>9</v>
      </c>
      <c r="K17" s="18">
        <v>10</v>
      </c>
      <c r="L17" s="18">
        <v>11</v>
      </c>
      <c r="M17" s="18">
        <v>12</v>
      </c>
      <c r="N17" s="19">
        <v>13</v>
      </c>
      <c r="O17" s="17">
        <v>14</v>
      </c>
      <c r="P17" s="18">
        <v>15</v>
      </c>
      <c r="Q17" s="18">
        <v>16</v>
      </c>
      <c r="R17" s="19">
        <v>17</v>
      </c>
      <c r="S17" s="17">
        <v>18</v>
      </c>
      <c r="T17" s="18">
        <v>19</v>
      </c>
      <c r="U17" s="18">
        <v>20</v>
      </c>
      <c r="V17" s="18">
        <v>21</v>
      </c>
      <c r="W17" s="19">
        <v>22</v>
      </c>
      <c r="X17" s="17">
        <v>23</v>
      </c>
      <c r="Y17" s="18">
        <v>24</v>
      </c>
      <c r="Z17" s="18">
        <v>25</v>
      </c>
      <c r="AA17" s="19">
        <v>26</v>
      </c>
      <c r="AB17" s="17">
        <v>27</v>
      </c>
      <c r="AC17" s="18">
        <v>28</v>
      </c>
      <c r="AD17" s="18">
        <v>29</v>
      </c>
      <c r="AE17" s="19">
        <v>30</v>
      </c>
      <c r="AF17" s="17">
        <v>31</v>
      </c>
      <c r="AG17" s="18">
        <v>32</v>
      </c>
      <c r="AH17" s="18">
        <v>33</v>
      </c>
      <c r="AI17" s="18">
        <v>34</v>
      </c>
      <c r="AJ17" s="19">
        <v>35</v>
      </c>
      <c r="AK17" s="17">
        <v>36</v>
      </c>
      <c r="AL17" s="18">
        <v>37</v>
      </c>
      <c r="AM17" s="18">
        <v>38</v>
      </c>
      <c r="AN17" s="19">
        <v>39</v>
      </c>
      <c r="AO17" s="17">
        <v>40</v>
      </c>
      <c r="AP17" s="18">
        <v>41</v>
      </c>
      <c r="AQ17" s="18">
        <v>42</v>
      </c>
      <c r="AR17" s="18">
        <v>43</v>
      </c>
      <c r="AS17" s="19">
        <v>44</v>
      </c>
      <c r="AT17" s="17">
        <v>45</v>
      </c>
      <c r="AU17" s="18">
        <v>46</v>
      </c>
      <c r="AV17" s="18">
        <v>47</v>
      </c>
      <c r="AW17" s="19">
        <v>48</v>
      </c>
      <c r="AX17" s="17">
        <v>49</v>
      </c>
      <c r="AY17" s="18">
        <v>50</v>
      </c>
      <c r="AZ17" s="18">
        <v>51</v>
      </c>
      <c r="BA17" s="19">
        <v>52</v>
      </c>
      <c r="BB17" s="20"/>
      <c r="BC17" s="243"/>
      <c r="BD17" s="254"/>
      <c r="BE17" s="245"/>
      <c r="BF17" s="245"/>
      <c r="BG17" s="245"/>
      <c r="BH17" s="245"/>
      <c r="BI17" s="245"/>
      <c r="BJ17" s="245"/>
      <c r="BK17" s="259"/>
    </row>
    <row r="18" spans="1:63" ht="19.5" customHeight="1">
      <c r="A18" s="21" t="s">
        <v>36</v>
      </c>
      <c r="B18" s="134"/>
      <c r="C18" s="135"/>
      <c r="D18" s="135"/>
      <c r="E18" s="136"/>
      <c r="F18" s="134"/>
      <c r="G18" s="135"/>
      <c r="H18" s="135"/>
      <c r="I18" s="135"/>
      <c r="J18" s="134"/>
      <c r="K18" s="135"/>
      <c r="L18" s="135"/>
      <c r="M18" s="135"/>
      <c r="N18" s="136"/>
      <c r="O18" s="134"/>
      <c r="P18" s="135"/>
      <c r="Q18" s="135"/>
      <c r="R18" s="136"/>
      <c r="S18" s="134"/>
      <c r="T18" s="135" t="s">
        <v>40</v>
      </c>
      <c r="U18" s="23" t="s">
        <v>40</v>
      </c>
      <c r="V18" s="23" t="s">
        <v>41</v>
      </c>
      <c r="W18" s="24" t="s">
        <v>41</v>
      </c>
      <c r="X18" s="134"/>
      <c r="Y18" s="135"/>
      <c r="Z18" s="135"/>
      <c r="AA18" s="136"/>
      <c r="AB18" s="134"/>
      <c r="AC18" s="135"/>
      <c r="AD18" s="135"/>
      <c r="AE18" s="136"/>
      <c r="AF18" s="134"/>
      <c r="AG18" s="135"/>
      <c r="AH18" s="135"/>
      <c r="AI18" s="135"/>
      <c r="AJ18" s="136"/>
      <c r="AK18" s="134"/>
      <c r="AL18" s="135"/>
      <c r="AM18" s="135" t="s">
        <v>42</v>
      </c>
      <c r="AN18" s="136" t="s">
        <v>42</v>
      </c>
      <c r="AO18" s="134"/>
      <c r="AP18" s="135"/>
      <c r="AQ18" s="135"/>
      <c r="AR18" s="135"/>
      <c r="AS18" s="136"/>
      <c r="AT18" s="22" t="s">
        <v>41</v>
      </c>
      <c r="AU18" s="23" t="s">
        <v>41</v>
      </c>
      <c r="AV18" s="23" t="s">
        <v>41</v>
      </c>
      <c r="AW18" s="24" t="s">
        <v>41</v>
      </c>
      <c r="AX18" s="22" t="s">
        <v>41</v>
      </c>
      <c r="AY18" s="23" t="s">
        <v>41</v>
      </c>
      <c r="AZ18" s="23" t="s">
        <v>41</v>
      </c>
      <c r="BA18" s="24" t="s">
        <v>41</v>
      </c>
      <c r="BB18" s="25"/>
      <c r="BC18" s="21" t="s">
        <v>36</v>
      </c>
      <c r="BD18" s="26">
        <f>COUNTBLANK(B18:BA18)</f>
        <v>38</v>
      </c>
      <c r="BE18" s="27">
        <f>COUNTIF(B18:BA18,"С")</f>
        <v>2</v>
      </c>
      <c r="BF18" s="27">
        <f>COUNTIF(B18:BA18,"А")</f>
        <v>0</v>
      </c>
      <c r="BG18" s="27">
        <f>COUNTIF(B18:BA18,"Н")</f>
        <v>2</v>
      </c>
      <c r="BH18" s="27">
        <f>COUNTIF(B18:BA18,"П")</f>
        <v>0</v>
      </c>
      <c r="BI18" s="27">
        <f>COUNTIF(B18:BA18,"Д")</f>
        <v>0</v>
      </c>
      <c r="BJ18" s="27">
        <f>COUNTIF(B18:BA18,"К")</f>
        <v>10</v>
      </c>
      <c r="BK18" s="28">
        <f>SUM(BD18:BJ18)</f>
        <v>52</v>
      </c>
    </row>
    <row r="19" spans="1:63" ht="19.5" customHeight="1">
      <c r="A19" s="29" t="s">
        <v>37</v>
      </c>
      <c r="B19" s="137"/>
      <c r="C19" s="138"/>
      <c r="D19" s="138"/>
      <c r="E19" s="139"/>
      <c r="F19" s="137"/>
      <c r="G19" s="138"/>
      <c r="H19" s="138"/>
      <c r="I19" s="138"/>
      <c r="J19" s="137"/>
      <c r="K19" s="138" t="s">
        <v>42</v>
      </c>
      <c r="L19" s="138" t="s">
        <v>42</v>
      </c>
      <c r="M19" s="138"/>
      <c r="N19" s="139"/>
      <c r="O19" s="137"/>
      <c r="P19" s="138"/>
      <c r="Q19" s="138"/>
      <c r="R19" s="139"/>
      <c r="S19" s="137"/>
      <c r="T19" s="31" t="s">
        <v>40</v>
      </c>
      <c r="U19" s="31" t="s">
        <v>40</v>
      </c>
      <c r="V19" s="31" t="s">
        <v>41</v>
      </c>
      <c r="W19" s="32" t="s">
        <v>41</v>
      </c>
      <c r="X19" s="137"/>
      <c r="Y19" s="138"/>
      <c r="Z19" s="138"/>
      <c r="AA19" s="139"/>
      <c r="AB19" s="137"/>
      <c r="AC19" s="138"/>
      <c r="AD19" s="138"/>
      <c r="AE19" s="139"/>
      <c r="AF19" s="137"/>
      <c r="AG19" s="138" t="s">
        <v>42</v>
      </c>
      <c r="AH19" s="138" t="s">
        <v>42</v>
      </c>
      <c r="AI19" s="138"/>
      <c r="AJ19" s="139"/>
      <c r="AK19" s="137"/>
      <c r="AL19" s="138"/>
      <c r="AM19" s="138"/>
      <c r="AN19" s="139"/>
      <c r="AO19" s="137"/>
      <c r="AP19" s="31" t="s">
        <v>40</v>
      </c>
      <c r="AQ19" s="31" t="s">
        <v>40</v>
      </c>
      <c r="AR19" s="31" t="s">
        <v>41</v>
      </c>
      <c r="AS19" s="32" t="s">
        <v>41</v>
      </c>
      <c r="AT19" s="30" t="s">
        <v>41</v>
      </c>
      <c r="AU19" s="31" t="s">
        <v>41</v>
      </c>
      <c r="AV19" s="31" t="s">
        <v>41</v>
      </c>
      <c r="AW19" s="32" t="s">
        <v>41</v>
      </c>
      <c r="AX19" s="30" t="s">
        <v>41</v>
      </c>
      <c r="AY19" s="31" t="s">
        <v>41</v>
      </c>
      <c r="AZ19" s="31" t="s">
        <v>41</v>
      </c>
      <c r="BA19" s="32" t="s">
        <v>41</v>
      </c>
      <c r="BB19" s="25"/>
      <c r="BC19" s="29" t="s">
        <v>37</v>
      </c>
      <c r="BD19" s="33">
        <f>COUNTBLANK(B19:BA19)</f>
        <v>32</v>
      </c>
      <c r="BE19" s="34">
        <f>COUNTIF(B19:BA19,"С")</f>
        <v>4</v>
      </c>
      <c r="BF19" s="34">
        <f>COUNTIF(B19:BA19,"А")</f>
        <v>0</v>
      </c>
      <c r="BG19" s="34">
        <f>COUNTIF(B19:BA19,"Н")</f>
        <v>4</v>
      </c>
      <c r="BH19" s="34">
        <f>COUNTIF(B19:BA19,"П")</f>
        <v>0</v>
      </c>
      <c r="BI19" s="34">
        <f>COUNTIF(B19:BA19,"Д")</f>
        <v>0</v>
      </c>
      <c r="BJ19" s="34">
        <f>COUNTIF(B19:BA19,"К")</f>
        <v>12</v>
      </c>
      <c r="BK19" s="35">
        <f>SUM(BD19:BJ19)</f>
        <v>52</v>
      </c>
    </row>
    <row r="20" spans="1:63" ht="19.5" customHeight="1">
      <c r="A20" s="29" t="s">
        <v>38</v>
      </c>
      <c r="B20" s="137"/>
      <c r="C20" s="138"/>
      <c r="D20" s="138"/>
      <c r="E20" s="139"/>
      <c r="F20" s="137"/>
      <c r="G20" s="138"/>
      <c r="H20" s="138"/>
      <c r="I20" s="138"/>
      <c r="J20" s="137"/>
      <c r="K20" s="138" t="s">
        <v>42</v>
      </c>
      <c r="L20" s="138" t="s">
        <v>42</v>
      </c>
      <c r="M20" s="138"/>
      <c r="N20" s="139"/>
      <c r="O20" s="137"/>
      <c r="P20" s="138"/>
      <c r="Q20" s="138"/>
      <c r="R20" s="139"/>
      <c r="S20" s="137"/>
      <c r="T20" s="31" t="s">
        <v>40</v>
      </c>
      <c r="U20" s="31" t="s">
        <v>40</v>
      </c>
      <c r="V20" s="31" t="s">
        <v>41</v>
      </c>
      <c r="W20" s="32" t="s">
        <v>41</v>
      </c>
      <c r="X20" s="137"/>
      <c r="Y20" s="138"/>
      <c r="Z20" s="138"/>
      <c r="AA20" s="139"/>
      <c r="AB20" s="137"/>
      <c r="AC20" s="138"/>
      <c r="AD20" s="138"/>
      <c r="AE20" s="139"/>
      <c r="AF20" s="137" t="s">
        <v>42</v>
      </c>
      <c r="AG20" s="138" t="s">
        <v>42</v>
      </c>
      <c r="AH20" s="138" t="s">
        <v>42</v>
      </c>
      <c r="AI20" s="138"/>
      <c r="AJ20" s="139"/>
      <c r="AK20" s="137"/>
      <c r="AL20" s="138"/>
      <c r="AM20" s="138"/>
      <c r="AN20" s="139"/>
      <c r="AO20" s="137"/>
      <c r="AP20" s="31" t="s">
        <v>40</v>
      </c>
      <c r="AQ20" s="31" t="s">
        <v>40</v>
      </c>
      <c r="AR20" s="31" t="s">
        <v>41</v>
      </c>
      <c r="AS20" s="32" t="s">
        <v>41</v>
      </c>
      <c r="AT20" s="30" t="s">
        <v>41</v>
      </c>
      <c r="AU20" s="31" t="s">
        <v>41</v>
      </c>
      <c r="AV20" s="31" t="s">
        <v>41</v>
      </c>
      <c r="AW20" s="32" t="s">
        <v>41</v>
      </c>
      <c r="AX20" s="30" t="s">
        <v>41</v>
      </c>
      <c r="AY20" s="31" t="s">
        <v>41</v>
      </c>
      <c r="AZ20" s="31" t="s">
        <v>41</v>
      </c>
      <c r="BA20" s="32" t="s">
        <v>41</v>
      </c>
      <c r="BB20" s="25"/>
      <c r="BC20" s="29" t="s">
        <v>38</v>
      </c>
      <c r="BD20" s="33">
        <f>COUNTBLANK(B20:BA20)</f>
        <v>31</v>
      </c>
      <c r="BE20" s="34">
        <f>COUNTIF(B20:BA20,"С")</f>
        <v>4</v>
      </c>
      <c r="BF20" s="34">
        <f>COUNTIF(B20:BA20,"А")</f>
        <v>0</v>
      </c>
      <c r="BG20" s="34">
        <f>COUNTIF(B20:BA20,"Н")</f>
        <v>5</v>
      </c>
      <c r="BH20" s="34">
        <f>COUNTIF(B20:BA20,"П")</f>
        <v>0</v>
      </c>
      <c r="BI20" s="34">
        <f>COUNTIF(B20:BA20,"Д")</f>
        <v>0</v>
      </c>
      <c r="BJ20" s="34">
        <f>COUNTIF(B20:BA20,"К")</f>
        <v>12</v>
      </c>
      <c r="BK20" s="35">
        <f>SUM(BD20:BJ20)</f>
        <v>52</v>
      </c>
    </row>
    <row r="21" spans="1:63" ht="19.5" customHeight="1" thickBot="1">
      <c r="A21" s="36" t="s">
        <v>39</v>
      </c>
      <c r="B21" s="140"/>
      <c r="C21" s="141"/>
      <c r="D21" s="141"/>
      <c r="E21" s="142"/>
      <c r="F21" s="140"/>
      <c r="G21" s="141"/>
      <c r="H21" s="141"/>
      <c r="I21" s="141"/>
      <c r="J21" s="140"/>
      <c r="K21" s="141" t="s">
        <v>42</v>
      </c>
      <c r="L21" s="141" t="s">
        <v>42</v>
      </c>
      <c r="M21" s="141"/>
      <c r="N21" s="142"/>
      <c r="O21" s="140"/>
      <c r="P21" s="141"/>
      <c r="Q21" s="141"/>
      <c r="R21" s="142"/>
      <c r="S21" s="140"/>
      <c r="T21" s="38" t="s">
        <v>40</v>
      </c>
      <c r="U21" s="38" t="s">
        <v>40</v>
      </c>
      <c r="V21" s="38" t="s">
        <v>41</v>
      </c>
      <c r="W21" s="39" t="s">
        <v>41</v>
      </c>
      <c r="X21" s="140" t="s">
        <v>221</v>
      </c>
      <c r="Y21" s="141" t="s">
        <v>221</v>
      </c>
      <c r="Z21" s="141" t="s">
        <v>221</v>
      </c>
      <c r="AA21" s="142" t="s">
        <v>221</v>
      </c>
      <c r="AB21" s="140" t="s">
        <v>221</v>
      </c>
      <c r="AC21" s="143" t="s">
        <v>221</v>
      </c>
      <c r="AD21" s="143"/>
      <c r="AE21" s="144"/>
      <c r="AF21" s="145"/>
      <c r="AG21" s="143"/>
      <c r="AH21" s="143"/>
      <c r="AI21" s="143"/>
      <c r="AJ21" s="144"/>
      <c r="AK21" s="145"/>
      <c r="AL21" s="143"/>
      <c r="AM21" s="143"/>
      <c r="AN21" s="65" t="s">
        <v>40</v>
      </c>
      <c r="AO21" s="37" t="s">
        <v>40</v>
      </c>
      <c r="AP21" s="38" t="s">
        <v>44</v>
      </c>
      <c r="AQ21" s="38" t="s">
        <v>44</v>
      </c>
      <c r="AR21" s="38"/>
      <c r="AS21" s="39"/>
      <c r="AT21" s="37"/>
      <c r="AU21" s="38"/>
      <c r="AV21" s="38"/>
      <c r="AW21" s="39"/>
      <c r="AX21" s="37"/>
      <c r="AY21" s="38"/>
      <c r="AZ21" s="38"/>
      <c r="BA21" s="39"/>
      <c r="BB21" s="25"/>
      <c r="BC21" s="36" t="s">
        <v>39</v>
      </c>
      <c r="BD21" s="40">
        <f>COUNTBLANK(B21:AQ21)</f>
        <v>26</v>
      </c>
      <c r="BE21" s="41">
        <f>COUNTIF(B21:BA21,"С")</f>
        <v>4</v>
      </c>
      <c r="BF21" s="41">
        <f>COUNTIF(B21:BA21,"А")</f>
        <v>2</v>
      </c>
      <c r="BG21" s="41">
        <f>COUNTIF(B21:BA21,"Н")</f>
        <v>2</v>
      </c>
      <c r="BH21" s="41">
        <f>COUNTIF(B21:BA21,"П")</f>
        <v>0</v>
      </c>
      <c r="BI21" s="41">
        <f>COUNTIF(B21:BA21,"Д")</f>
        <v>0</v>
      </c>
      <c r="BJ21" s="41">
        <f>COUNTIF(B21:BA21,"К")</f>
        <v>2</v>
      </c>
      <c r="BK21" s="42">
        <f>SUM(BD21:BJ21)</f>
        <v>36</v>
      </c>
    </row>
    <row r="22" spans="55:63" ht="16.5" thickBot="1">
      <c r="BC22" s="43" t="s">
        <v>85</v>
      </c>
      <c r="BD22" s="40">
        <f>SUM(BD18:BD21)</f>
        <v>127</v>
      </c>
      <c r="BE22" s="40">
        <f aca="true" t="shared" si="0" ref="BE22:BK22">SUM(BE18:BE21)</f>
        <v>14</v>
      </c>
      <c r="BF22" s="40">
        <f t="shared" si="0"/>
        <v>2</v>
      </c>
      <c r="BG22" s="40">
        <f t="shared" si="0"/>
        <v>13</v>
      </c>
      <c r="BH22" s="40">
        <f t="shared" si="0"/>
        <v>0</v>
      </c>
      <c r="BI22" s="40">
        <f t="shared" si="0"/>
        <v>0</v>
      </c>
      <c r="BJ22" s="40">
        <f t="shared" si="0"/>
        <v>36</v>
      </c>
      <c r="BK22" s="85">
        <f t="shared" si="0"/>
        <v>192</v>
      </c>
    </row>
    <row r="24" spans="1:63" s="147" customFormat="1" ht="18.75" customHeight="1">
      <c r="A24" s="44" t="s">
        <v>46</v>
      </c>
      <c r="B24" s="45"/>
      <c r="C24" s="45"/>
      <c r="D24" s="45"/>
      <c r="E24" s="46"/>
      <c r="F24" s="255" t="s">
        <v>47</v>
      </c>
      <c r="G24" s="255"/>
      <c r="H24" s="255"/>
      <c r="I24" s="255"/>
      <c r="J24" s="45"/>
      <c r="K24" s="48" t="s">
        <v>40</v>
      </c>
      <c r="L24" s="255" t="s">
        <v>75</v>
      </c>
      <c r="M24" s="255"/>
      <c r="N24" s="255"/>
      <c r="O24" s="255"/>
      <c r="P24" s="255"/>
      <c r="Q24" s="45"/>
      <c r="R24" s="31" t="s">
        <v>42</v>
      </c>
      <c r="S24" s="255" t="s">
        <v>48</v>
      </c>
      <c r="T24" s="255"/>
      <c r="U24" s="255"/>
      <c r="V24" s="255"/>
      <c r="W24" s="255"/>
      <c r="X24" s="45"/>
      <c r="Y24" s="31" t="s">
        <v>43</v>
      </c>
      <c r="Z24" s="255" t="s">
        <v>49</v>
      </c>
      <c r="AA24" s="255"/>
      <c r="AB24" s="255"/>
      <c r="AC24" s="255"/>
      <c r="AD24" s="255"/>
      <c r="AE24" s="45"/>
      <c r="AF24" s="31" t="s">
        <v>44</v>
      </c>
      <c r="AG24" s="256" t="s">
        <v>34</v>
      </c>
      <c r="AH24" s="256"/>
      <c r="AI24" s="256"/>
      <c r="AJ24" s="256"/>
      <c r="AK24" s="256"/>
      <c r="AL24" s="256"/>
      <c r="AM24" s="47"/>
      <c r="AN24" s="31" t="s">
        <v>74</v>
      </c>
      <c r="AO24" s="256" t="s">
        <v>95</v>
      </c>
      <c r="AP24" s="256"/>
      <c r="AQ24" s="256"/>
      <c r="AR24" s="256"/>
      <c r="AS24" s="256"/>
      <c r="AT24" s="256"/>
      <c r="AU24" s="129"/>
      <c r="AV24" s="31" t="s">
        <v>41</v>
      </c>
      <c r="AW24" s="256" t="s">
        <v>35</v>
      </c>
      <c r="AX24" s="256"/>
      <c r="AY24" s="256"/>
      <c r="AZ24" s="256"/>
      <c r="BA24" s="256"/>
      <c r="BB24" s="146"/>
      <c r="BC24" s="45"/>
      <c r="BD24" s="45"/>
      <c r="BE24" s="45"/>
      <c r="BF24" s="45"/>
      <c r="BG24" s="45"/>
      <c r="BH24" s="45"/>
      <c r="BI24" s="45"/>
      <c r="BJ24" s="45"/>
      <c r="BK24" s="45"/>
    </row>
    <row r="25" spans="1:63" s="148" customFormat="1" ht="20.25">
      <c r="A25" s="49"/>
      <c r="B25" s="49"/>
      <c r="C25" s="49"/>
      <c r="D25" s="49"/>
      <c r="E25" s="49"/>
      <c r="F25" s="255"/>
      <c r="G25" s="255"/>
      <c r="H25" s="255"/>
      <c r="I25" s="255"/>
      <c r="J25" s="49"/>
      <c r="K25" s="49"/>
      <c r="L25" s="255"/>
      <c r="M25" s="255"/>
      <c r="N25" s="255"/>
      <c r="O25" s="255"/>
      <c r="P25" s="255"/>
      <c r="Q25" s="49"/>
      <c r="R25" s="49"/>
      <c r="S25" s="255"/>
      <c r="T25" s="255"/>
      <c r="U25" s="255"/>
      <c r="V25" s="255"/>
      <c r="W25" s="255"/>
      <c r="X25" s="49"/>
      <c r="Y25" s="49"/>
      <c r="Z25" s="255"/>
      <c r="AA25" s="255"/>
      <c r="AB25" s="255"/>
      <c r="AC25" s="255"/>
      <c r="AD25" s="255"/>
      <c r="AE25" s="49"/>
      <c r="AF25" s="49"/>
      <c r="AG25" s="256"/>
      <c r="AH25" s="256"/>
      <c r="AI25" s="256"/>
      <c r="AJ25" s="256"/>
      <c r="AK25" s="256"/>
      <c r="AL25" s="256"/>
      <c r="AM25" s="47"/>
      <c r="AN25" s="49"/>
      <c r="AO25" s="256"/>
      <c r="AP25" s="256"/>
      <c r="AQ25" s="256"/>
      <c r="AR25" s="256"/>
      <c r="AS25" s="256"/>
      <c r="AT25" s="256"/>
      <c r="AU25" s="49"/>
      <c r="AV25" s="49"/>
      <c r="AW25" s="256"/>
      <c r="AX25" s="256"/>
      <c r="AY25" s="256"/>
      <c r="AZ25" s="256"/>
      <c r="BA25" s="256"/>
      <c r="BB25" s="146"/>
      <c r="BC25" s="49"/>
      <c r="BD25" s="49"/>
      <c r="BE25" s="49"/>
      <c r="BF25" s="49"/>
      <c r="BG25" s="49"/>
      <c r="BH25" s="49"/>
      <c r="BI25" s="49"/>
      <c r="BJ25" s="49"/>
      <c r="BK25" s="49"/>
    </row>
  </sheetData>
  <sheetProtection/>
  <mergeCells count="58">
    <mergeCell ref="AW24:BA25"/>
    <mergeCell ref="AX10:BE10"/>
    <mergeCell ref="BF7:BK7"/>
    <mergeCell ref="BF8:BK8"/>
    <mergeCell ref="BF9:BK9"/>
    <mergeCell ref="BF10:BK10"/>
    <mergeCell ref="BH16:BH17"/>
    <mergeCell ref="BI16:BI17"/>
    <mergeCell ref="BJ16:BJ17"/>
    <mergeCell ref="BK16:BK17"/>
    <mergeCell ref="F24:I25"/>
    <mergeCell ref="L24:P25"/>
    <mergeCell ref="S24:W25"/>
    <mergeCell ref="Z24:AD25"/>
    <mergeCell ref="AG24:AL25"/>
    <mergeCell ref="AO24:AT25"/>
    <mergeCell ref="A4:BK4"/>
    <mergeCell ref="A5:BK5"/>
    <mergeCell ref="A2:BK2"/>
    <mergeCell ref="A3:BK3"/>
    <mergeCell ref="AX16:BA16"/>
    <mergeCell ref="S7:AA7"/>
    <mergeCell ref="S8:AA8"/>
    <mergeCell ref="BC16:BC17"/>
    <mergeCell ref="BD16:BD17"/>
    <mergeCell ref="BE16:BE17"/>
    <mergeCell ref="S10:AA10"/>
    <mergeCell ref="F16:I16"/>
    <mergeCell ref="J16:N16"/>
    <mergeCell ref="O16:R16"/>
    <mergeCell ref="S16:W16"/>
    <mergeCell ref="X16:AA16"/>
    <mergeCell ref="AB8:AU8"/>
    <mergeCell ref="AB7:AU7"/>
    <mergeCell ref="AK16:AN16"/>
    <mergeCell ref="AB16:AE16"/>
    <mergeCell ref="AF16:AJ16"/>
    <mergeCell ref="AO16:AS16"/>
    <mergeCell ref="AT16:AW16"/>
    <mergeCell ref="BF11:BK11"/>
    <mergeCell ref="S12:AA12"/>
    <mergeCell ref="AB12:AU12"/>
    <mergeCell ref="AX12:BE12"/>
    <mergeCell ref="B16:E16"/>
    <mergeCell ref="A16:A17"/>
    <mergeCell ref="BF16:BF17"/>
    <mergeCell ref="BG16:BG17"/>
    <mergeCell ref="BC14:BK14"/>
    <mergeCell ref="AX7:BE7"/>
    <mergeCell ref="AX8:BE8"/>
    <mergeCell ref="AX9:BE9"/>
    <mergeCell ref="A14:BA14"/>
    <mergeCell ref="S11:AA11"/>
    <mergeCell ref="AB10:AU10"/>
    <mergeCell ref="AB11:AU11"/>
    <mergeCell ref="AX11:BE11"/>
    <mergeCell ref="S9:AA9"/>
    <mergeCell ref="AB9:AU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84"/>
  <sheetViews>
    <sheetView showGridLines="0" view="pageBreakPreview" zoomScale="50" zoomScaleNormal="85" zoomScaleSheetLayoutView="50" zoomScalePageLayoutView="0" workbookViewId="0" topLeftCell="A13">
      <selection activeCell="AH32" sqref="AH32"/>
    </sheetView>
  </sheetViews>
  <sheetFormatPr defaultColWidth="9.00390625" defaultRowHeight="12.75"/>
  <cols>
    <col min="1" max="1" width="10.75390625" style="6" customWidth="1"/>
    <col min="2" max="2" width="80.75390625" style="6" customWidth="1"/>
    <col min="3" max="12" width="2.25390625" style="6" customWidth="1"/>
    <col min="13" max="13" width="4.75390625" style="6" customWidth="1"/>
    <col min="14" max="14" width="8.75390625" style="212" customWidth="1"/>
    <col min="15" max="15" width="6.75390625" style="6" customWidth="1"/>
    <col min="16" max="16" width="8.75390625" style="212" customWidth="1"/>
    <col min="17" max="17" width="6.75390625" style="212" customWidth="1"/>
    <col min="18" max="18" width="7.875" style="212" customWidth="1"/>
    <col min="19" max="19" width="6.75390625" style="212" customWidth="1"/>
    <col min="20" max="20" width="8.375" style="212" customWidth="1"/>
    <col min="21" max="28" width="6.25390625" style="6" customWidth="1"/>
    <col min="29" max="16384" width="9.125" style="6" customWidth="1"/>
  </cols>
  <sheetData>
    <row r="1" spans="1:28" ht="30" customHeight="1" thickBot="1">
      <c r="A1" s="268" t="s">
        <v>76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70"/>
    </row>
    <row r="2" spans="1:28" ht="15.75" customHeight="1">
      <c r="A2" s="345" t="s">
        <v>116</v>
      </c>
      <c r="B2" s="271" t="s">
        <v>117</v>
      </c>
      <c r="C2" s="276" t="s">
        <v>118</v>
      </c>
      <c r="D2" s="277"/>
      <c r="E2" s="277"/>
      <c r="F2" s="278"/>
      <c r="G2" s="278"/>
      <c r="H2" s="278"/>
      <c r="I2" s="278"/>
      <c r="J2" s="278"/>
      <c r="K2" s="278"/>
      <c r="L2" s="278"/>
      <c r="M2" s="279"/>
      <c r="N2" s="296" t="s">
        <v>5</v>
      </c>
      <c r="O2" s="297"/>
      <c r="P2" s="297"/>
      <c r="Q2" s="297"/>
      <c r="R2" s="297"/>
      <c r="S2" s="297"/>
      <c r="T2" s="298"/>
      <c r="U2" s="296" t="s">
        <v>7</v>
      </c>
      <c r="V2" s="297"/>
      <c r="W2" s="297"/>
      <c r="X2" s="297"/>
      <c r="Y2" s="297"/>
      <c r="Z2" s="297"/>
      <c r="AA2" s="297"/>
      <c r="AB2" s="298"/>
    </row>
    <row r="3" spans="1:28" ht="15.75" customHeight="1">
      <c r="A3" s="346"/>
      <c r="B3" s="272"/>
      <c r="C3" s="280"/>
      <c r="D3" s="281"/>
      <c r="E3" s="281"/>
      <c r="F3" s="282"/>
      <c r="G3" s="282"/>
      <c r="H3" s="282"/>
      <c r="I3" s="282"/>
      <c r="J3" s="282"/>
      <c r="K3" s="282"/>
      <c r="L3" s="282"/>
      <c r="M3" s="283"/>
      <c r="N3" s="312" t="s">
        <v>13</v>
      </c>
      <c r="O3" s="260" t="s">
        <v>14</v>
      </c>
      <c r="P3" s="265" t="s">
        <v>77</v>
      </c>
      <c r="Q3" s="306" t="s">
        <v>6</v>
      </c>
      <c r="R3" s="307"/>
      <c r="S3" s="308"/>
      <c r="T3" s="314" t="s">
        <v>79</v>
      </c>
      <c r="U3" s="305" t="s">
        <v>8</v>
      </c>
      <c r="V3" s="262"/>
      <c r="W3" s="262" t="s">
        <v>9</v>
      </c>
      <c r="X3" s="262"/>
      <c r="Y3" s="262" t="s">
        <v>10</v>
      </c>
      <c r="Z3" s="262"/>
      <c r="AA3" s="262" t="s">
        <v>11</v>
      </c>
      <c r="AB3" s="351"/>
    </row>
    <row r="4" spans="1:28" ht="15.75" customHeight="1">
      <c r="A4" s="346"/>
      <c r="B4" s="272"/>
      <c r="C4" s="290" t="s">
        <v>1</v>
      </c>
      <c r="D4" s="291"/>
      <c r="E4" s="291"/>
      <c r="F4" s="292"/>
      <c r="G4" s="292"/>
      <c r="H4" s="292" t="s">
        <v>2</v>
      </c>
      <c r="I4" s="292"/>
      <c r="J4" s="292"/>
      <c r="K4" s="292"/>
      <c r="L4" s="292"/>
      <c r="M4" s="274" t="s">
        <v>3</v>
      </c>
      <c r="N4" s="312"/>
      <c r="O4" s="260"/>
      <c r="P4" s="266"/>
      <c r="Q4" s="263" t="s">
        <v>4</v>
      </c>
      <c r="R4" s="284" t="s">
        <v>12</v>
      </c>
      <c r="S4" s="263" t="s">
        <v>78</v>
      </c>
      <c r="T4" s="315"/>
      <c r="U4" s="73">
        <v>1</v>
      </c>
      <c r="V4" s="74">
        <v>2</v>
      </c>
      <c r="W4" s="74">
        <v>3</v>
      </c>
      <c r="X4" s="74">
        <v>4</v>
      </c>
      <c r="Y4" s="74">
        <v>5</v>
      </c>
      <c r="Z4" s="74">
        <v>6</v>
      </c>
      <c r="AA4" s="74">
        <v>7</v>
      </c>
      <c r="AB4" s="75">
        <v>8</v>
      </c>
    </row>
    <row r="5" spans="1:28" ht="14.25" customHeight="1">
      <c r="A5" s="346"/>
      <c r="B5" s="272"/>
      <c r="C5" s="290"/>
      <c r="D5" s="291"/>
      <c r="E5" s="291"/>
      <c r="F5" s="292"/>
      <c r="G5" s="292"/>
      <c r="H5" s="292"/>
      <c r="I5" s="292"/>
      <c r="J5" s="292"/>
      <c r="K5" s="292"/>
      <c r="L5" s="292"/>
      <c r="M5" s="274"/>
      <c r="N5" s="312"/>
      <c r="O5" s="260"/>
      <c r="P5" s="266"/>
      <c r="Q5" s="263"/>
      <c r="R5" s="284"/>
      <c r="S5" s="263"/>
      <c r="T5" s="315"/>
      <c r="U5" s="348" t="s">
        <v>119</v>
      </c>
      <c r="V5" s="349"/>
      <c r="W5" s="349"/>
      <c r="X5" s="349"/>
      <c r="Y5" s="349"/>
      <c r="Z5" s="349"/>
      <c r="AA5" s="349"/>
      <c r="AB5" s="350"/>
    </row>
    <row r="6" spans="1:28" ht="14.25" customHeight="1">
      <c r="A6" s="346"/>
      <c r="B6" s="272"/>
      <c r="C6" s="290"/>
      <c r="D6" s="291"/>
      <c r="E6" s="291"/>
      <c r="F6" s="292"/>
      <c r="G6" s="292"/>
      <c r="H6" s="292"/>
      <c r="I6" s="292"/>
      <c r="J6" s="292"/>
      <c r="K6" s="292"/>
      <c r="L6" s="292"/>
      <c r="M6" s="274"/>
      <c r="N6" s="312"/>
      <c r="O6" s="260"/>
      <c r="P6" s="266"/>
      <c r="Q6" s="263"/>
      <c r="R6" s="284"/>
      <c r="S6" s="263"/>
      <c r="T6" s="315"/>
      <c r="U6" s="86">
        <v>15</v>
      </c>
      <c r="V6" s="87">
        <v>18</v>
      </c>
      <c r="W6" s="87">
        <v>15</v>
      </c>
      <c r="X6" s="87">
        <v>18</v>
      </c>
      <c r="Y6" s="87">
        <v>15</v>
      </c>
      <c r="Z6" s="87">
        <v>18</v>
      </c>
      <c r="AA6" s="87">
        <v>15</v>
      </c>
      <c r="AB6" s="88">
        <v>15</v>
      </c>
    </row>
    <row r="7" spans="1:28" ht="52.5" customHeight="1" thickBot="1">
      <c r="A7" s="347"/>
      <c r="B7" s="273"/>
      <c r="C7" s="293"/>
      <c r="D7" s="294"/>
      <c r="E7" s="294"/>
      <c r="F7" s="295"/>
      <c r="G7" s="295"/>
      <c r="H7" s="295"/>
      <c r="I7" s="295"/>
      <c r="J7" s="295"/>
      <c r="K7" s="295"/>
      <c r="L7" s="295"/>
      <c r="M7" s="275"/>
      <c r="N7" s="313"/>
      <c r="O7" s="261"/>
      <c r="P7" s="267"/>
      <c r="Q7" s="264"/>
      <c r="R7" s="285"/>
      <c r="S7" s="264"/>
      <c r="T7" s="316"/>
      <c r="U7" s="322" t="s">
        <v>15</v>
      </c>
      <c r="V7" s="323"/>
      <c r="W7" s="323"/>
      <c r="X7" s="323"/>
      <c r="Y7" s="323"/>
      <c r="Z7" s="323"/>
      <c r="AA7" s="323"/>
      <c r="AB7" s="324"/>
    </row>
    <row r="8" spans="1:28" ht="19.5" customHeight="1" thickBot="1">
      <c r="A8" s="76">
        <v>1</v>
      </c>
      <c r="B8" s="77">
        <v>2</v>
      </c>
      <c r="C8" s="286">
        <v>3</v>
      </c>
      <c r="D8" s="287"/>
      <c r="E8" s="287"/>
      <c r="F8" s="287"/>
      <c r="G8" s="288"/>
      <c r="H8" s="289">
        <v>4</v>
      </c>
      <c r="I8" s="287"/>
      <c r="J8" s="287"/>
      <c r="K8" s="287"/>
      <c r="L8" s="288"/>
      <c r="M8" s="79">
        <v>5</v>
      </c>
      <c r="N8" s="80">
        <v>6</v>
      </c>
      <c r="O8" s="81">
        <v>7</v>
      </c>
      <c r="P8" s="82">
        <v>8</v>
      </c>
      <c r="Q8" s="82">
        <v>9</v>
      </c>
      <c r="R8" s="82">
        <v>10</v>
      </c>
      <c r="S8" s="82">
        <v>11</v>
      </c>
      <c r="T8" s="83">
        <v>12</v>
      </c>
      <c r="U8" s="78">
        <v>13</v>
      </c>
      <c r="V8" s="81">
        <v>14</v>
      </c>
      <c r="W8" s="81">
        <v>15</v>
      </c>
      <c r="X8" s="81">
        <v>16</v>
      </c>
      <c r="Y8" s="81">
        <v>17</v>
      </c>
      <c r="Z8" s="81">
        <v>18</v>
      </c>
      <c r="AA8" s="81">
        <v>19</v>
      </c>
      <c r="AB8" s="79">
        <v>20</v>
      </c>
    </row>
    <row r="9" spans="1:28" ht="34.5" customHeight="1" thickBot="1">
      <c r="A9" s="342" t="s">
        <v>120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4"/>
    </row>
    <row r="10" spans="1:28" s="3" customFormat="1" ht="34.5" customHeight="1" thickBot="1">
      <c r="A10" s="309" t="s">
        <v>135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1"/>
    </row>
    <row r="11" spans="1:28" s="1" customFormat="1" ht="24.75" customHeight="1">
      <c r="A11" s="71" t="s">
        <v>165</v>
      </c>
      <c r="B11" s="149" t="s">
        <v>245</v>
      </c>
      <c r="C11" s="150"/>
      <c r="D11" s="150"/>
      <c r="E11" s="150">
        <v>4</v>
      </c>
      <c r="F11" s="150"/>
      <c r="G11" s="151"/>
      <c r="H11" s="152"/>
      <c r="I11" s="150">
        <v>1</v>
      </c>
      <c r="J11" s="150">
        <v>2</v>
      </c>
      <c r="K11" s="150">
        <v>3</v>
      </c>
      <c r="L11" s="151"/>
      <c r="M11" s="153"/>
      <c r="N11" s="68">
        <f>O11*30</f>
        <v>630</v>
      </c>
      <c r="O11" s="69">
        <f>SUM(U11:AB11)</f>
        <v>21</v>
      </c>
      <c r="P11" s="69">
        <f>O11*10</f>
        <v>210</v>
      </c>
      <c r="Q11" s="154"/>
      <c r="R11" s="154">
        <v>210</v>
      </c>
      <c r="S11" s="154"/>
      <c r="T11" s="70">
        <f>N11-P11</f>
        <v>420</v>
      </c>
      <c r="U11" s="68">
        <v>6</v>
      </c>
      <c r="V11" s="69">
        <v>6</v>
      </c>
      <c r="W11" s="69">
        <v>6</v>
      </c>
      <c r="X11" s="69">
        <v>3</v>
      </c>
      <c r="Y11" s="69"/>
      <c r="Z11" s="69"/>
      <c r="AA11" s="69"/>
      <c r="AB11" s="72"/>
    </row>
    <row r="12" spans="1:28" s="1" customFormat="1" ht="24.75" customHeight="1">
      <c r="A12" s="71" t="s">
        <v>166</v>
      </c>
      <c r="B12" s="155" t="s">
        <v>152</v>
      </c>
      <c r="C12" s="150"/>
      <c r="D12" s="150"/>
      <c r="E12" s="150"/>
      <c r="F12" s="150"/>
      <c r="G12" s="151"/>
      <c r="H12" s="152"/>
      <c r="I12" s="150"/>
      <c r="J12" s="150">
        <v>2</v>
      </c>
      <c r="K12" s="150"/>
      <c r="L12" s="151"/>
      <c r="M12" s="153"/>
      <c r="N12" s="68">
        <f>O12*30</f>
        <v>90</v>
      </c>
      <c r="O12" s="69">
        <f>SUM(U12:AB12)</f>
        <v>3</v>
      </c>
      <c r="P12" s="69">
        <f>O12*10</f>
        <v>30</v>
      </c>
      <c r="Q12" s="154">
        <v>10</v>
      </c>
      <c r="R12" s="154">
        <v>20</v>
      </c>
      <c r="S12" s="154"/>
      <c r="T12" s="70">
        <f>N12-P12</f>
        <v>60</v>
      </c>
      <c r="U12" s="68"/>
      <c r="V12" s="69">
        <v>3</v>
      </c>
      <c r="W12" s="69"/>
      <c r="X12" s="69"/>
      <c r="Y12" s="69"/>
      <c r="Z12" s="69"/>
      <c r="AA12" s="69"/>
      <c r="AB12" s="72"/>
    </row>
    <row r="13" spans="1:28" s="1" customFormat="1" ht="24.75" customHeight="1">
      <c r="A13" s="71" t="s">
        <v>167</v>
      </c>
      <c r="B13" s="155" t="s">
        <v>153</v>
      </c>
      <c r="C13" s="150"/>
      <c r="D13" s="150"/>
      <c r="E13" s="150"/>
      <c r="F13" s="150"/>
      <c r="G13" s="151"/>
      <c r="H13" s="152"/>
      <c r="I13" s="150"/>
      <c r="J13" s="150">
        <v>3</v>
      </c>
      <c r="K13" s="150"/>
      <c r="L13" s="151"/>
      <c r="M13" s="153"/>
      <c r="N13" s="68">
        <f>O13*30</f>
        <v>90</v>
      </c>
      <c r="O13" s="69">
        <f>SUM(U13:AB13)</f>
        <v>3</v>
      </c>
      <c r="P13" s="69">
        <f>O13*10</f>
        <v>30</v>
      </c>
      <c r="Q13" s="154">
        <v>10</v>
      </c>
      <c r="R13" s="154">
        <v>20</v>
      </c>
      <c r="S13" s="154"/>
      <c r="T13" s="70">
        <f>N13-P13</f>
        <v>60</v>
      </c>
      <c r="U13" s="68"/>
      <c r="V13" s="69"/>
      <c r="W13" s="69">
        <v>3</v>
      </c>
      <c r="X13" s="69"/>
      <c r="Y13" s="69"/>
      <c r="Z13" s="69"/>
      <c r="AA13" s="69"/>
      <c r="AB13" s="72"/>
    </row>
    <row r="14" spans="1:28" s="1" customFormat="1" ht="24.75" customHeight="1">
      <c r="A14" s="71" t="s">
        <v>168</v>
      </c>
      <c r="B14" s="155" t="s">
        <v>298</v>
      </c>
      <c r="C14" s="150"/>
      <c r="D14" s="150"/>
      <c r="E14" s="150"/>
      <c r="F14" s="150"/>
      <c r="G14" s="151"/>
      <c r="H14" s="152"/>
      <c r="I14" s="150"/>
      <c r="J14" s="150">
        <v>6</v>
      </c>
      <c r="K14" s="150"/>
      <c r="L14" s="151"/>
      <c r="M14" s="153"/>
      <c r="N14" s="68">
        <f>O14*30</f>
        <v>180</v>
      </c>
      <c r="O14" s="69">
        <f>SUM(U14:AB14)</f>
        <v>6</v>
      </c>
      <c r="P14" s="69">
        <f>O14*10</f>
        <v>60</v>
      </c>
      <c r="Q14" s="154"/>
      <c r="R14" s="154">
        <v>60</v>
      </c>
      <c r="S14" s="154"/>
      <c r="T14" s="70">
        <f>N14-P14</f>
        <v>120</v>
      </c>
      <c r="U14" s="68"/>
      <c r="V14" s="69"/>
      <c r="W14" s="69"/>
      <c r="X14" s="69"/>
      <c r="Y14" s="69">
        <v>3</v>
      </c>
      <c r="Z14" s="69">
        <v>3</v>
      </c>
      <c r="AA14" s="69"/>
      <c r="AB14" s="72"/>
    </row>
    <row r="15" spans="1:28" s="1" customFormat="1" ht="24.75" customHeight="1">
      <c r="A15" s="71" t="s">
        <v>169</v>
      </c>
      <c r="B15" s="155" t="s">
        <v>309</v>
      </c>
      <c r="C15" s="150"/>
      <c r="D15" s="150"/>
      <c r="E15" s="150"/>
      <c r="F15" s="150"/>
      <c r="G15" s="151"/>
      <c r="H15" s="152"/>
      <c r="I15" s="150"/>
      <c r="J15" s="150">
        <v>7</v>
      </c>
      <c r="K15" s="150"/>
      <c r="L15" s="151"/>
      <c r="M15" s="153"/>
      <c r="N15" s="68">
        <f>O15*30</f>
        <v>90</v>
      </c>
      <c r="O15" s="69">
        <f>SUM(U15:AB15)</f>
        <v>3</v>
      </c>
      <c r="P15" s="69">
        <f>O15*10</f>
        <v>30</v>
      </c>
      <c r="Q15" s="154">
        <v>10</v>
      </c>
      <c r="R15" s="154">
        <v>20</v>
      </c>
      <c r="S15" s="154"/>
      <c r="T15" s="70">
        <f>N15-P15</f>
        <v>60</v>
      </c>
      <c r="U15" s="68"/>
      <c r="V15" s="69"/>
      <c r="W15" s="69"/>
      <c r="X15" s="69"/>
      <c r="Y15" s="69"/>
      <c r="Z15" s="69"/>
      <c r="AA15" s="69">
        <v>3</v>
      </c>
      <c r="AB15" s="72"/>
    </row>
    <row r="16" spans="1:28" s="2" customFormat="1" ht="34.5" customHeight="1" thickBot="1">
      <c r="A16" s="317" t="s">
        <v>121</v>
      </c>
      <c r="B16" s="318"/>
      <c r="C16" s="325"/>
      <c r="D16" s="325"/>
      <c r="E16" s="325"/>
      <c r="F16" s="325"/>
      <c r="G16" s="326"/>
      <c r="H16" s="327"/>
      <c r="I16" s="325"/>
      <c r="J16" s="325"/>
      <c r="K16" s="325"/>
      <c r="L16" s="326"/>
      <c r="M16" s="156"/>
      <c r="N16" s="157">
        <f aca="true" t="shared" si="0" ref="N16:AB16">SUM(N11:N15)</f>
        <v>1080</v>
      </c>
      <c r="O16" s="158">
        <f t="shared" si="0"/>
        <v>36</v>
      </c>
      <c r="P16" s="158">
        <f t="shared" si="0"/>
        <v>360</v>
      </c>
      <c r="Q16" s="158">
        <f t="shared" si="0"/>
        <v>30</v>
      </c>
      <c r="R16" s="158">
        <f t="shared" si="0"/>
        <v>330</v>
      </c>
      <c r="S16" s="158">
        <f t="shared" si="0"/>
        <v>0</v>
      </c>
      <c r="T16" s="159">
        <f t="shared" si="0"/>
        <v>720</v>
      </c>
      <c r="U16" s="157">
        <f t="shared" si="0"/>
        <v>6</v>
      </c>
      <c r="V16" s="158">
        <f t="shared" si="0"/>
        <v>9</v>
      </c>
      <c r="W16" s="158">
        <f t="shared" si="0"/>
        <v>9</v>
      </c>
      <c r="X16" s="158">
        <f t="shared" si="0"/>
        <v>3</v>
      </c>
      <c r="Y16" s="158">
        <f t="shared" si="0"/>
        <v>3</v>
      </c>
      <c r="Z16" s="158">
        <f t="shared" si="0"/>
        <v>3</v>
      </c>
      <c r="AA16" s="158">
        <f t="shared" si="0"/>
        <v>3</v>
      </c>
      <c r="AB16" s="160">
        <f t="shared" si="0"/>
        <v>0</v>
      </c>
    </row>
    <row r="17" spans="1:28" s="3" customFormat="1" ht="19.5" customHeight="1" thickBot="1">
      <c r="A17" s="302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4"/>
    </row>
    <row r="18" spans="1:28" s="3" customFormat="1" ht="34.5" customHeight="1">
      <c r="A18" s="319" t="s">
        <v>136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1"/>
    </row>
    <row r="19" spans="1:28" s="3" customFormat="1" ht="24.75" customHeight="1">
      <c r="A19" s="71" t="s">
        <v>170</v>
      </c>
      <c r="B19" s="149" t="s">
        <v>223</v>
      </c>
      <c r="C19" s="161"/>
      <c r="D19" s="161"/>
      <c r="E19" s="161"/>
      <c r="F19" s="161"/>
      <c r="G19" s="162"/>
      <c r="H19" s="153"/>
      <c r="I19" s="161"/>
      <c r="J19" s="161">
        <v>1</v>
      </c>
      <c r="K19" s="161"/>
      <c r="L19" s="162"/>
      <c r="M19" s="153"/>
      <c r="N19" s="68">
        <f aca="true" t="shared" si="1" ref="N19:N26">O19*30</f>
        <v>90</v>
      </c>
      <c r="O19" s="69">
        <f aca="true" t="shared" si="2" ref="O19:O25">SUM(U19:AB19)</f>
        <v>3</v>
      </c>
      <c r="P19" s="69">
        <f aca="true" t="shared" si="3" ref="P19:P37">O19*10</f>
        <v>30</v>
      </c>
      <c r="Q19" s="154"/>
      <c r="R19" s="154">
        <v>30</v>
      </c>
      <c r="S19" s="154"/>
      <c r="T19" s="70">
        <f aca="true" t="shared" si="4" ref="T19:T26">N19-P19</f>
        <v>60</v>
      </c>
      <c r="U19" s="68">
        <v>3</v>
      </c>
      <c r="V19" s="69"/>
      <c r="W19" s="69"/>
      <c r="X19" s="69"/>
      <c r="Y19" s="69"/>
      <c r="Z19" s="69"/>
      <c r="AA19" s="69"/>
      <c r="AB19" s="72"/>
    </row>
    <row r="20" spans="1:28" s="3" customFormat="1" ht="24.75" customHeight="1">
      <c r="A20" s="71" t="s">
        <v>171</v>
      </c>
      <c r="B20" s="149" t="s">
        <v>155</v>
      </c>
      <c r="C20" s="161"/>
      <c r="D20" s="161"/>
      <c r="E20" s="161">
        <v>1</v>
      </c>
      <c r="F20" s="161"/>
      <c r="G20" s="162"/>
      <c r="H20" s="153"/>
      <c r="I20" s="161"/>
      <c r="J20" s="161"/>
      <c r="K20" s="161"/>
      <c r="L20" s="162"/>
      <c r="M20" s="153"/>
      <c r="N20" s="68">
        <f t="shared" si="1"/>
        <v>150</v>
      </c>
      <c r="O20" s="69">
        <f t="shared" si="2"/>
        <v>5</v>
      </c>
      <c r="P20" s="69">
        <f t="shared" si="3"/>
        <v>50</v>
      </c>
      <c r="Q20" s="154">
        <v>20</v>
      </c>
      <c r="R20" s="154">
        <v>30</v>
      </c>
      <c r="S20" s="154"/>
      <c r="T20" s="70">
        <f t="shared" si="4"/>
        <v>100</v>
      </c>
      <c r="U20" s="68">
        <v>5</v>
      </c>
      <c r="V20" s="69"/>
      <c r="W20" s="69"/>
      <c r="X20" s="69"/>
      <c r="Y20" s="69"/>
      <c r="Z20" s="69"/>
      <c r="AA20" s="69"/>
      <c r="AB20" s="72"/>
    </row>
    <row r="21" spans="1:28" s="3" customFormat="1" ht="34.5" customHeight="1">
      <c r="A21" s="71" t="s">
        <v>172</v>
      </c>
      <c r="B21" s="163" t="s">
        <v>225</v>
      </c>
      <c r="C21" s="161"/>
      <c r="D21" s="161"/>
      <c r="E21" s="161"/>
      <c r="F21" s="161"/>
      <c r="G21" s="162"/>
      <c r="H21" s="153"/>
      <c r="I21" s="161"/>
      <c r="J21" s="161">
        <v>1</v>
      </c>
      <c r="K21" s="161"/>
      <c r="L21" s="162"/>
      <c r="M21" s="153"/>
      <c r="N21" s="68">
        <f t="shared" si="1"/>
        <v>120</v>
      </c>
      <c r="O21" s="69">
        <f t="shared" si="2"/>
        <v>4</v>
      </c>
      <c r="P21" s="69">
        <f t="shared" si="3"/>
        <v>40</v>
      </c>
      <c r="Q21" s="154">
        <v>10</v>
      </c>
      <c r="R21" s="154"/>
      <c r="S21" s="154">
        <v>30</v>
      </c>
      <c r="T21" s="70">
        <f t="shared" si="4"/>
        <v>80</v>
      </c>
      <c r="U21" s="68">
        <v>4</v>
      </c>
      <c r="V21" s="164"/>
      <c r="W21" s="69"/>
      <c r="X21" s="69"/>
      <c r="Y21" s="69"/>
      <c r="Z21" s="69"/>
      <c r="AA21" s="69"/>
      <c r="AB21" s="72"/>
    </row>
    <row r="22" spans="1:28" s="3" customFormat="1" ht="24.75" customHeight="1">
      <c r="A22" s="71" t="s">
        <v>173</v>
      </c>
      <c r="B22" s="155" t="s">
        <v>156</v>
      </c>
      <c r="C22" s="161"/>
      <c r="D22" s="161"/>
      <c r="E22" s="161">
        <v>2</v>
      </c>
      <c r="F22" s="161"/>
      <c r="G22" s="162"/>
      <c r="H22" s="153"/>
      <c r="I22" s="161"/>
      <c r="J22" s="161"/>
      <c r="K22" s="161"/>
      <c r="L22" s="162"/>
      <c r="M22" s="153"/>
      <c r="N22" s="68">
        <f t="shared" si="1"/>
        <v>150</v>
      </c>
      <c r="O22" s="69">
        <f t="shared" si="2"/>
        <v>5</v>
      </c>
      <c r="P22" s="69">
        <f t="shared" si="3"/>
        <v>50</v>
      </c>
      <c r="Q22" s="154">
        <v>20</v>
      </c>
      <c r="R22" s="154">
        <v>30</v>
      </c>
      <c r="S22" s="154"/>
      <c r="T22" s="70">
        <f t="shared" si="4"/>
        <v>100</v>
      </c>
      <c r="U22" s="68"/>
      <c r="V22" s="69">
        <v>5</v>
      </c>
      <c r="W22" s="69"/>
      <c r="X22" s="69"/>
      <c r="Y22" s="69"/>
      <c r="Z22" s="69"/>
      <c r="AA22" s="69"/>
      <c r="AB22" s="72"/>
    </row>
    <row r="23" spans="1:28" s="3" customFormat="1" ht="24.75" customHeight="1">
      <c r="A23" s="71" t="s">
        <v>174</v>
      </c>
      <c r="B23" s="163" t="s">
        <v>161</v>
      </c>
      <c r="C23" s="161"/>
      <c r="D23" s="161"/>
      <c r="E23" s="161">
        <v>2</v>
      </c>
      <c r="F23" s="161"/>
      <c r="G23" s="162"/>
      <c r="H23" s="153"/>
      <c r="I23" s="161"/>
      <c r="J23" s="161">
        <v>1</v>
      </c>
      <c r="K23" s="161"/>
      <c r="L23" s="162"/>
      <c r="M23" s="153"/>
      <c r="N23" s="68">
        <f t="shared" si="1"/>
        <v>240</v>
      </c>
      <c r="O23" s="69">
        <f t="shared" si="2"/>
        <v>8</v>
      </c>
      <c r="P23" s="69">
        <f t="shared" si="3"/>
        <v>80</v>
      </c>
      <c r="Q23" s="154">
        <v>30</v>
      </c>
      <c r="R23" s="154">
        <v>50</v>
      </c>
      <c r="S23" s="154"/>
      <c r="T23" s="70">
        <f t="shared" si="4"/>
        <v>160</v>
      </c>
      <c r="U23" s="165">
        <v>5</v>
      </c>
      <c r="V23" s="164">
        <v>3</v>
      </c>
      <c r="W23" s="164"/>
      <c r="X23" s="69"/>
      <c r="Y23" s="69"/>
      <c r="Z23" s="69"/>
      <c r="AA23" s="69"/>
      <c r="AB23" s="72"/>
    </row>
    <row r="24" spans="1:28" s="3" customFormat="1" ht="24.75" customHeight="1">
      <c r="A24" s="71" t="s">
        <v>175</v>
      </c>
      <c r="B24" s="149" t="s">
        <v>224</v>
      </c>
      <c r="C24" s="161"/>
      <c r="D24" s="161"/>
      <c r="E24" s="161"/>
      <c r="F24" s="161"/>
      <c r="G24" s="162"/>
      <c r="H24" s="153"/>
      <c r="I24" s="161">
        <v>3</v>
      </c>
      <c r="J24" s="161"/>
      <c r="K24" s="161">
        <v>4</v>
      </c>
      <c r="L24" s="162"/>
      <c r="M24" s="153"/>
      <c r="N24" s="68">
        <f t="shared" si="1"/>
        <v>180</v>
      </c>
      <c r="O24" s="69">
        <f t="shared" si="2"/>
        <v>6</v>
      </c>
      <c r="P24" s="69">
        <f t="shared" si="3"/>
        <v>60</v>
      </c>
      <c r="Q24" s="154"/>
      <c r="R24" s="154"/>
      <c r="S24" s="154">
        <v>60</v>
      </c>
      <c r="T24" s="70">
        <f t="shared" si="4"/>
        <v>120</v>
      </c>
      <c r="U24" s="68"/>
      <c r="V24" s="69"/>
      <c r="W24" s="164">
        <v>3</v>
      </c>
      <c r="X24" s="164">
        <v>3</v>
      </c>
      <c r="Y24" s="69"/>
      <c r="Z24" s="69"/>
      <c r="AA24" s="69"/>
      <c r="AB24" s="72"/>
    </row>
    <row r="25" spans="1:28" s="3" customFormat="1" ht="24.75" customHeight="1">
      <c r="A25" s="71" t="s">
        <v>176</v>
      </c>
      <c r="B25" s="166" t="s">
        <v>226</v>
      </c>
      <c r="C25" s="161"/>
      <c r="D25" s="161"/>
      <c r="E25" s="161"/>
      <c r="F25" s="161"/>
      <c r="G25" s="162"/>
      <c r="H25" s="153"/>
      <c r="I25" s="161">
        <v>3</v>
      </c>
      <c r="J25" s="161"/>
      <c r="K25" s="161">
        <v>4</v>
      </c>
      <c r="L25" s="162"/>
      <c r="M25" s="153"/>
      <c r="N25" s="68">
        <f t="shared" si="1"/>
        <v>180</v>
      </c>
      <c r="O25" s="69">
        <f t="shared" si="2"/>
        <v>6</v>
      </c>
      <c r="P25" s="69">
        <f t="shared" si="3"/>
        <v>60</v>
      </c>
      <c r="Q25" s="154">
        <v>20</v>
      </c>
      <c r="R25" s="154">
        <v>40</v>
      </c>
      <c r="S25" s="154"/>
      <c r="T25" s="70">
        <f t="shared" si="4"/>
        <v>120</v>
      </c>
      <c r="U25" s="165"/>
      <c r="V25" s="164"/>
      <c r="W25" s="164">
        <v>3</v>
      </c>
      <c r="X25" s="164">
        <v>3</v>
      </c>
      <c r="Y25" s="164"/>
      <c r="Z25" s="164"/>
      <c r="AA25" s="164"/>
      <c r="AB25" s="167"/>
    </row>
    <row r="26" spans="1:28" s="3" customFormat="1" ht="24.75" customHeight="1">
      <c r="A26" s="71" t="s">
        <v>177</v>
      </c>
      <c r="B26" s="166" t="s">
        <v>246</v>
      </c>
      <c r="C26" s="161"/>
      <c r="D26" s="161"/>
      <c r="E26" s="161"/>
      <c r="F26" s="161"/>
      <c r="G26" s="162"/>
      <c r="H26" s="153"/>
      <c r="I26" s="161"/>
      <c r="J26" s="161">
        <v>4</v>
      </c>
      <c r="K26" s="161"/>
      <c r="L26" s="162"/>
      <c r="M26" s="153"/>
      <c r="N26" s="68">
        <f t="shared" si="1"/>
        <v>90</v>
      </c>
      <c r="O26" s="69">
        <v>3</v>
      </c>
      <c r="P26" s="69">
        <f t="shared" si="3"/>
        <v>30</v>
      </c>
      <c r="Q26" s="154">
        <v>10</v>
      </c>
      <c r="R26" s="154">
        <v>20</v>
      </c>
      <c r="S26" s="154"/>
      <c r="T26" s="70">
        <f t="shared" si="4"/>
        <v>60</v>
      </c>
      <c r="U26" s="165"/>
      <c r="V26" s="164"/>
      <c r="W26" s="164"/>
      <c r="X26" s="164">
        <v>3</v>
      </c>
      <c r="Y26" s="164"/>
      <c r="Z26" s="164"/>
      <c r="AA26" s="164"/>
      <c r="AB26" s="167"/>
    </row>
    <row r="27" spans="1:28" s="3" customFormat="1" ht="24.75" customHeight="1">
      <c r="A27" s="71" t="s">
        <v>178</v>
      </c>
      <c r="B27" s="163" t="s">
        <v>227</v>
      </c>
      <c r="C27" s="161"/>
      <c r="D27" s="161"/>
      <c r="E27" s="161">
        <v>3</v>
      </c>
      <c r="F27" s="161"/>
      <c r="G27" s="162"/>
      <c r="H27" s="153"/>
      <c r="I27" s="161"/>
      <c r="J27" s="161"/>
      <c r="K27" s="161"/>
      <c r="L27" s="162"/>
      <c r="M27" s="153"/>
      <c r="N27" s="68">
        <f aca="true" t="shared" si="5" ref="N27:N37">O27*30</f>
        <v>270</v>
      </c>
      <c r="O27" s="69">
        <f aca="true" t="shared" si="6" ref="O27:O37">SUM(U27:AB27)</f>
        <v>9</v>
      </c>
      <c r="P27" s="69">
        <f t="shared" si="3"/>
        <v>90</v>
      </c>
      <c r="Q27" s="154">
        <v>20</v>
      </c>
      <c r="R27" s="154">
        <v>30</v>
      </c>
      <c r="S27" s="154">
        <v>40</v>
      </c>
      <c r="T27" s="70">
        <f aca="true" t="shared" si="7" ref="T27:T37">N27-P27</f>
        <v>180</v>
      </c>
      <c r="U27" s="165"/>
      <c r="V27" s="164"/>
      <c r="W27" s="164">
        <v>9</v>
      </c>
      <c r="X27" s="164"/>
      <c r="Y27" s="164"/>
      <c r="Z27" s="164"/>
      <c r="AA27" s="164"/>
      <c r="AB27" s="167"/>
    </row>
    <row r="28" spans="1:28" s="3" customFormat="1" ht="24.75" customHeight="1">
      <c r="A28" s="71" t="s">
        <v>179</v>
      </c>
      <c r="B28" s="163" t="s">
        <v>228</v>
      </c>
      <c r="C28" s="161"/>
      <c r="D28" s="161"/>
      <c r="E28" s="161">
        <v>4</v>
      </c>
      <c r="F28" s="161"/>
      <c r="G28" s="162"/>
      <c r="H28" s="153"/>
      <c r="I28" s="161"/>
      <c r="J28" s="161"/>
      <c r="K28" s="161"/>
      <c r="L28" s="162"/>
      <c r="M28" s="153"/>
      <c r="N28" s="68">
        <f t="shared" si="5"/>
        <v>270</v>
      </c>
      <c r="O28" s="69">
        <f t="shared" si="6"/>
        <v>9</v>
      </c>
      <c r="P28" s="69">
        <f t="shared" si="3"/>
        <v>90</v>
      </c>
      <c r="Q28" s="154">
        <v>20</v>
      </c>
      <c r="R28" s="154">
        <v>30</v>
      </c>
      <c r="S28" s="154">
        <v>40</v>
      </c>
      <c r="T28" s="70">
        <f t="shared" si="7"/>
        <v>180</v>
      </c>
      <c r="U28" s="165"/>
      <c r="V28" s="164"/>
      <c r="W28" s="164"/>
      <c r="X28" s="164">
        <v>9</v>
      </c>
      <c r="Y28" s="164"/>
      <c r="Z28" s="164"/>
      <c r="AA28" s="164"/>
      <c r="AB28" s="167"/>
    </row>
    <row r="29" spans="1:28" s="3" customFormat="1" ht="24.75" customHeight="1">
      <c r="A29" s="71" t="s">
        <v>180</v>
      </c>
      <c r="B29" s="166" t="s">
        <v>229</v>
      </c>
      <c r="C29" s="161"/>
      <c r="D29" s="161"/>
      <c r="E29" s="161">
        <v>5</v>
      </c>
      <c r="F29" s="161"/>
      <c r="G29" s="162"/>
      <c r="H29" s="153"/>
      <c r="I29" s="161"/>
      <c r="J29" s="161"/>
      <c r="K29" s="161"/>
      <c r="L29" s="162"/>
      <c r="M29" s="153"/>
      <c r="N29" s="68">
        <f t="shared" si="5"/>
        <v>150</v>
      </c>
      <c r="O29" s="69">
        <f t="shared" si="6"/>
        <v>5</v>
      </c>
      <c r="P29" s="69">
        <f t="shared" si="3"/>
        <v>50</v>
      </c>
      <c r="Q29" s="154">
        <v>10</v>
      </c>
      <c r="R29" s="154">
        <v>10</v>
      </c>
      <c r="S29" s="154">
        <v>30</v>
      </c>
      <c r="T29" s="70">
        <f t="shared" si="7"/>
        <v>100</v>
      </c>
      <c r="U29" s="165"/>
      <c r="V29" s="164"/>
      <c r="W29" s="164"/>
      <c r="X29" s="164"/>
      <c r="Y29" s="164">
        <v>5</v>
      </c>
      <c r="Z29" s="164"/>
      <c r="AA29" s="164"/>
      <c r="AB29" s="167"/>
    </row>
    <row r="30" spans="1:28" s="3" customFormat="1" ht="24.75" customHeight="1">
      <c r="A30" s="71" t="s">
        <v>181</v>
      </c>
      <c r="B30" s="163" t="s">
        <v>230</v>
      </c>
      <c r="C30" s="161"/>
      <c r="D30" s="161"/>
      <c r="E30" s="161">
        <v>6</v>
      </c>
      <c r="F30" s="161"/>
      <c r="G30" s="162"/>
      <c r="H30" s="153"/>
      <c r="I30" s="161"/>
      <c r="J30" s="161"/>
      <c r="K30" s="161"/>
      <c r="L30" s="162"/>
      <c r="M30" s="153"/>
      <c r="N30" s="68">
        <f t="shared" si="5"/>
        <v>150</v>
      </c>
      <c r="O30" s="69">
        <f t="shared" si="6"/>
        <v>5</v>
      </c>
      <c r="P30" s="69">
        <f t="shared" si="3"/>
        <v>50</v>
      </c>
      <c r="Q30" s="154">
        <v>10</v>
      </c>
      <c r="R30" s="154">
        <v>10</v>
      </c>
      <c r="S30" s="154">
        <v>30</v>
      </c>
      <c r="T30" s="70">
        <f t="shared" si="7"/>
        <v>100</v>
      </c>
      <c r="U30" s="165"/>
      <c r="V30" s="164"/>
      <c r="W30" s="164"/>
      <c r="X30" s="164"/>
      <c r="Y30" s="164"/>
      <c r="Z30" s="164">
        <v>5</v>
      </c>
      <c r="AA30" s="164"/>
      <c r="AB30" s="167"/>
    </row>
    <row r="31" spans="1:28" s="3" customFormat="1" ht="24.75" customHeight="1">
      <c r="A31" s="71" t="s">
        <v>182</v>
      </c>
      <c r="B31" s="163" t="s">
        <v>231</v>
      </c>
      <c r="C31" s="161"/>
      <c r="D31" s="161"/>
      <c r="E31" s="161"/>
      <c r="F31" s="161"/>
      <c r="G31" s="162"/>
      <c r="H31" s="153"/>
      <c r="I31" s="161"/>
      <c r="J31" s="161">
        <v>7</v>
      </c>
      <c r="K31" s="161"/>
      <c r="L31" s="162"/>
      <c r="M31" s="153"/>
      <c r="N31" s="68">
        <f t="shared" si="5"/>
        <v>150</v>
      </c>
      <c r="O31" s="69">
        <f t="shared" si="6"/>
        <v>5</v>
      </c>
      <c r="P31" s="69">
        <f t="shared" si="3"/>
        <v>50</v>
      </c>
      <c r="Q31" s="154">
        <v>10</v>
      </c>
      <c r="R31" s="154">
        <v>10</v>
      </c>
      <c r="S31" s="154">
        <v>30</v>
      </c>
      <c r="T31" s="70">
        <f t="shared" si="7"/>
        <v>100</v>
      </c>
      <c r="U31" s="165"/>
      <c r="V31" s="164"/>
      <c r="W31" s="164"/>
      <c r="X31" s="164"/>
      <c r="Y31" s="164"/>
      <c r="Z31" s="164"/>
      <c r="AA31" s="164">
        <v>5</v>
      </c>
      <c r="AB31" s="167"/>
    </row>
    <row r="32" spans="1:28" s="3" customFormat="1" ht="24.75" customHeight="1">
      <c r="A32" s="71" t="s">
        <v>183</v>
      </c>
      <c r="B32" s="163" t="s">
        <v>232</v>
      </c>
      <c r="C32" s="161"/>
      <c r="D32" s="161"/>
      <c r="E32" s="161">
        <v>8</v>
      </c>
      <c r="F32" s="161"/>
      <c r="G32" s="162"/>
      <c r="H32" s="153"/>
      <c r="I32" s="161"/>
      <c r="J32" s="161"/>
      <c r="K32" s="161"/>
      <c r="L32" s="162"/>
      <c r="M32" s="153"/>
      <c r="N32" s="68">
        <f t="shared" si="5"/>
        <v>120</v>
      </c>
      <c r="O32" s="69">
        <f t="shared" si="6"/>
        <v>4</v>
      </c>
      <c r="P32" s="69">
        <f t="shared" si="3"/>
        <v>40</v>
      </c>
      <c r="Q32" s="154">
        <v>10</v>
      </c>
      <c r="R32" s="154">
        <v>10</v>
      </c>
      <c r="S32" s="154">
        <v>20</v>
      </c>
      <c r="T32" s="70">
        <f t="shared" si="7"/>
        <v>80</v>
      </c>
      <c r="U32" s="165"/>
      <c r="V32" s="164"/>
      <c r="W32" s="164"/>
      <c r="X32" s="164"/>
      <c r="Y32" s="164"/>
      <c r="Z32" s="164"/>
      <c r="AA32" s="164"/>
      <c r="AB32" s="167">
        <v>4</v>
      </c>
    </row>
    <row r="33" spans="1:28" s="3" customFormat="1" ht="24.75" customHeight="1">
      <c r="A33" s="71" t="s">
        <v>184</v>
      </c>
      <c r="B33" s="163" t="s">
        <v>254</v>
      </c>
      <c r="C33" s="161"/>
      <c r="D33" s="161"/>
      <c r="E33" s="161"/>
      <c r="F33" s="161"/>
      <c r="G33" s="162"/>
      <c r="H33" s="153"/>
      <c r="I33" s="161"/>
      <c r="J33" s="161">
        <v>7</v>
      </c>
      <c r="K33" s="161"/>
      <c r="L33" s="162"/>
      <c r="M33" s="153"/>
      <c r="N33" s="68">
        <f t="shared" si="5"/>
        <v>90</v>
      </c>
      <c r="O33" s="69">
        <f t="shared" si="6"/>
        <v>3</v>
      </c>
      <c r="P33" s="69">
        <f t="shared" si="3"/>
        <v>30</v>
      </c>
      <c r="Q33" s="154">
        <v>10</v>
      </c>
      <c r="R33" s="154">
        <v>20</v>
      </c>
      <c r="S33" s="154"/>
      <c r="T33" s="70">
        <f t="shared" si="7"/>
        <v>60</v>
      </c>
      <c r="U33" s="165"/>
      <c r="V33" s="164"/>
      <c r="W33" s="164"/>
      <c r="X33" s="164"/>
      <c r="Y33" s="164"/>
      <c r="Z33" s="164"/>
      <c r="AA33" s="164">
        <v>3</v>
      </c>
      <c r="AB33" s="167"/>
    </row>
    <row r="34" spans="1:28" s="3" customFormat="1" ht="24.75" customHeight="1">
      <c r="A34" s="71" t="s">
        <v>185</v>
      </c>
      <c r="B34" s="163" t="s">
        <v>317</v>
      </c>
      <c r="C34" s="161"/>
      <c r="D34" s="161"/>
      <c r="E34" s="161"/>
      <c r="F34" s="161"/>
      <c r="G34" s="162"/>
      <c r="H34" s="153"/>
      <c r="I34" s="161"/>
      <c r="J34" s="161">
        <v>8</v>
      </c>
      <c r="K34" s="161"/>
      <c r="L34" s="162"/>
      <c r="M34" s="153"/>
      <c r="N34" s="68">
        <f t="shared" si="5"/>
        <v>90</v>
      </c>
      <c r="O34" s="69">
        <f t="shared" si="6"/>
        <v>3</v>
      </c>
      <c r="P34" s="69">
        <f t="shared" si="3"/>
        <v>30</v>
      </c>
      <c r="Q34" s="154">
        <v>10</v>
      </c>
      <c r="R34" s="154">
        <v>20</v>
      </c>
      <c r="S34" s="154"/>
      <c r="T34" s="70">
        <f t="shared" si="7"/>
        <v>60</v>
      </c>
      <c r="U34" s="165"/>
      <c r="V34" s="164"/>
      <c r="W34" s="164"/>
      <c r="X34" s="164"/>
      <c r="Y34" s="164"/>
      <c r="Z34" s="164"/>
      <c r="AA34" s="164"/>
      <c r="AB34" s="167">
        <v>3</v>
      </c>
    </row>
    <row r="35" spans="1:28" s="3" customFormat="1" ht="24.75" customHeight="1">
      <c r="A35" s="71" t="s">
        <v>186</v>
      </c>
      <c r="B35" s="163" t="s">
        <v>310</v>
      </c>
      <c r="C35" s="161"/>
      <c r="D35" s="161"/>
      <c r="E35" s="161"/>
      <c r="F35" s="161"/>
      <c r="G35" s="162"/>
      <c r="H35" s="153"/>
      <c r="I35" s="161"/>
      <c r="J35" s="161">
        <v>8</v>
      </c>
      <c r="K35" s="161"/>
      <c r="L35" s="162"/>
      <c r="M35" s="153"/>
      <c r="N35" s="68">
        <f t="shared" si="5"/>
        <v>90</v>
      </c>
      <c r="O35" s="69">
        <f t="shared" si="6"/>
        <v>3</v>
      </c>
      <c r="P35" s="69">
        <f t="shared" si="3"/>
        <v>30</v>
      </c>
      <c r="Q35" s="154">
        <v>10</v>
      </c>
      <c r="R35" s="154">
        <v>20</v>
      </c>
      <c r="S35" s="154"/>
      <c r="T35" s="70">
        <f t="shared" si="7"/>
        <v>60</v>
      </c>
      <c r="U35" s="165"/>
      <c r="V35" s="164"/>
      <c r="W35" s="164"/>
      <c r="X35" s="164"/>
      <c r="Y35" s="164"/>
      <c r="Z35" s="164"/>
      <c r="AA35" s="164"/>
      <c r="AB35" s="167">
        <v>3</v>
      </c>
    </row>
    <row r="36" spans="1:28" s="3" customFormat="1" ht="24.75" customHeight="1">
      <c r="A36" s="71" t="s">
        <v>187</v>
      </c>
      <c r="B36" s="163" t="s">
        <v>247</v>
      </c>
      <c r="C36" s="161"/>
      <c r="D36" s="161"/>
      <c r="E36" s="161">
        <v>7</v>
      </c>
      <c r="F36" s="161"/>
      <c r="G36" s="162"/>
      <c r="H36" s="153"/>
      <c r="I36" s="161">
        <v>5</v>
      </c>
      <c r="J36" s="161"/>
      <c r="K36" s="161">
        <v>6</v>
      </c>
      <c r="L36" s="162"/>
      <c r="M36" s="153"/>
      <c r="N36" s="68">
        <f t="shared" si="5"/>
        <v>330</v>
      </c>
      <c r="O36" s="69">
        <f t="shared" si="6"/>
        <v>11</v>
      </c>
      <c r="P36" s="69">
        <f t="shared" si="3"/>
        <v>110</v>
      </c>
      <c r="Q36" s="154">
        <v>30</v>
      </c>
      <c r="R36" s="154">
        <v>80</v>
      </c>
      <c r="S36" s="154"/>
      <c r="T36" s="70">
        <f t="shared" si="7"/>
        <v>220</v>
      </c>
      <c r="U36" s="165"/>
      <c r="V36" s="164"/>
      <c r="W36" s="164"/>
      <c r="X36" s="164"/>
      <c r="Y36" s="164">
        <v>4</v>
      </c>
      <c r="Z36" s="164">
        <v>4</v>
      </c>
      <c r="AA36" s="164">
        <v>3</v>
      </c>
      <c r="AB36" s="167"/>
    </row>
    <row r="37" spans="1:28" s="3" customFormat="1" ht="24.75" customHeight="1">
      <c r="A37" s="71" t="s">
        <v>188</v>
      </c>
      <c r="B37" s="163" t="s">
        <v>157</v>
      </c>
      <c r="C37" s="161"/>
      <c r="D37" s="161"/>
      <c r="E37" s="161">
        <v>7</v>
      </c>
      <c r="F37" s="161"/>
      <c r="G37" s="162"/>
      <c r="H37" s="153"/>
      <c r="I37" s="161">
        <v>5</v>
      </c>
      <c r="J37" s="161"/>
      <c r="K37" s="161">
        <v>6</v>
      </c>
      <c r="L37" s="162"/>
      <c r="M37" s="153"/>
      <c r="N37" s="68">
        <f t="shared" si="5"/>
        <v>390</v>
      </c>
      <c r="O37" s="69">
        <f t="shared" si="6"/>
        <v>13</v>
      </c>
      <c r="P37" s="69">
        <f t="shared" si="3"/>
        <v>130</v>
      </c>
      <c r="Q37" s="154">
        <v>30</v>
      </c>
      <c r="R37" s="154">
        <v>30</v>
      </c>
      <c r="S37" s="154">
        <v>70</v>
      </c>
      <c r="T37" s="70">
        <f t="shared" si="7"/>
        <v>260</v>
      </c>
      <c r="U37" s="165"/>
      <c r="V37" s="164"/>
      <c r="W37" s="164"/>
      <c r="X37" s="164"/>
      <c r="Y37" s="164">
        <v>5</v>
      </c>
      <c r="Z37" s="164">
        <v>5</v>
      </c>
      <c r="AA37" s="164">
        <v>3</v>
      </c>
      <c r="AB37" s="167"/>
    </row>
    <row r="38" spans="1:28" s="2" customFormat="1" ht="34.5" customHeight="1" thickBot="1">
      <c r="A38" s="317" t="s">
        <v>122</v>
      </c>
      <c r="B38" s="318"/>
      <c r="C38" s="325"/>
      <c r="D38" s="325"/>
      <c r="E38" s="325"/>
      <c r="F38" s="325"/>
      <c r="G38" s="326"/>
      <c r="H38" s="327"/>
      <c r="I38" s="325"/>
      <c r="J38" s="325"/>
      <c r="K38" s="325"/>
      <c r="L38" s="326"/>
      <c r="M38" s="156"/>
      <c r="N38" s="157">
        <f aca="true" t="shared" si="8" ref="N38:AB38">SUM(N19:N37)</f>
        <v>3300</v>
      </c>
      <c r="O38" s="158">
        <f t="shared" si="8"/>
        <v>110</v>
      </c>
      <c r="P38" s="158">
        <f t="shared" si="8"/>
        <v>1100</v>
      </c>
      <c r="Q38" s="158">
        <f t="shared" si="8"/>
        <v>280</v>
      </c>
      <c r="R38" s="158">
        <f t="shared" si="8"/>
        <v>470</v>
      </c>
      <c r="S38" s="158">
        <f t="shared" si="8"/>
        <v>350</v>
      </c>
      <c r="T38" s="159">
        <f t="shared" si="8"/>
        <v>2200</v>
      </c>
      <c r="U38" s="157">
        <f t="shared" si="8"/>
        <v>17</v>
      </c>
      <c r="V38" s="158">
        <f t="shared" si="8"/>
        <v>8</v>
      </c>
      <c r="W38" s="158">
        <f t="shared" si="8"/>
        <v>15</v>
      </c>
      <c r="X38" s="158">
        <f t="shared" si="8"/>
        <v>18</v>
      </c>
      <c r="Y38" s="158">
        <f t="shared" si="8"/>
        <v>14</v>
      </c>
      <c r="Z38" s="158">
        <f t="shared" si="8"/>
        <v>14</v>
      </c>
      <c r="AA38" s="158">
        <f t="shared" si="8"/>
        <v>14</v>
      </c>
      <c r="AB38" s="160">
        <f t="shared" si="8"/>
        <v>10</v>
      </c>
    </row>
    <row r="39" spans="1:28" s="3" customFormat="1" ht="19.5" customHeight="1" thickBot="1">
      <c r="A39" s="302"/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4"/>
    </row>
    <row r="40" spans="1:28" s="3" customFormat="1" ht="34.5" customHeight="1">
      <c r="A40" s="328" t="s">
        <v>125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</row>
    <row r="41" spans="1:28" s="3" customFormat="1" ht="24.75" customHeight="1">
      <c r="A41" s="71" t="s">
        <v>189</v>
      </c>
      <c r="B41" s="163" t="s">
        <v>248</v>
      </c>
      <c r="C41" s="168"/>
      <c r="D41" s="168"/>
      <c r="E41" s="168"/>
      <c r="F41" s="168"/>
      <c r="G41" s="169"/>
      <c r="H41" s="170"/>
      <c r="I41" s="168"/>
      <c r="J41" s="168"/>
      <c r="K41" s="168"/>
      <c r="L41" s="169"/>
      <c r="M41" s="170">
        <v>6</v>
      </c>
      <c r="N41" s="71">
        <f>O41*30</f>
        <v>90</v>
      </c>
      <c r="O41" s="69">
        <f>SUM(U41:AB41)</f>
        <v>3</v>
      </c>
      <c r="P41" s="69">
        <v>0</v>
      </c>
      <c r="Q41" s="171"/>
      <c r="R41" s="171"/>
      <c r="S41" s="171"/>
      <c r="T41" s="70">
        <f>N41-P41</f>
        <v>90</v>
      </c>
      <c r="U41" s="165"/>
      <c r="V41" s="164"/>
      <c r="W41" s="164"/>
      <c r="X41" s="164"/>
      <c r="Y41" s="164"/>
      <c r="Z41" s="164">
        <v>3</v>
      </c>
      <c r="AA41" s="164"/>
      <c r="AB41" s="167"/>
    </row>
    <row r="42" spans="1:28" s="3" customFormat="1" ht="24.75" customHeight="1">
      <c r="A42" s="71" t="s">
        <v>190</v>
      </c>
      <c r="B42" s="163" t="s">
        <v>158</v>
      </c>
      <c r="C42" s="168"/>
      <c r="D42" s="168"/>
      <c r="E42" s="168"/>
      <c r="F42" s="168"/>
      <c r="G42" s="169"/>
      <c r="H42" s="170"/>
      <c r="I42" s="168"/>
      <c r="J42" s="168"/>
      <c r="K42" s="168"/>
      <c r="L42" s="169"/>
      <c r="M42" s="170">
        <v>7</v>
      </c>
      <c r="N42" s="71">
        <f>O42*30</f>
        <v>90</v>
      </c>
      <c r="O42" s="69">
        <f>SUM(U42:AB42)</f>
        <v>3</v>
      </c>
      <c r="P42" s="69">
        <v>0</v>
      </c>
      <c r="Q42" s="171"/>
      <c r="R42" s="171"/>
      <c r="S42" s="171"/>
      <c r="T42" s="70">
        <f>N42-P42</f>
        <v>90</v>
      </c>
      <c r="U42" s="165"/>
      <c r="V42" s="164"/>
      <c r="W42" s="164"/>
      <c r="X42" s="164"/>
      <c r="Y42" s="164"/>
      <c r="Z42" s="164"/>
      <c r="AA42" s="164">
        <v>3</v>
      </c>
      <c r="AB42" s="167"/>
    </row>
    <row r="43" spans="1:28" s="4" customFormat="1" ht="34.5" customHeight="1" thickBot="1">
      <c r="A43" s="317" t="s">
        <v>123</v>
      </c>
      <c r="B43" s="318"/>
      <c r="C43" s="332"/>
      <c r="D43" s="332"/>
      <c r="E43" s="332"/>
      <c r="F43" s="332"/>
      <c r="G43" s="333"/>
      <c r="H43" s="331"/>
      <c r="I43" s="332"/>
      <c r="J43" s="332"/>
      <c r="K43" s="332"/>
      <c r="L43" s="333"/>
      <c r="M43" s="172"/>
      <c r="N43" s="157">
        <f aca="true" t="shared" si="9" ref="N43:AB43">SUM(N41:N42)</f>
        <v>180</v>
      </c>
      <c r="O43" s="158">
        <f t="shared" si="9"/>
        <v>6</v>
      </c>
      <c r="P43" s="158">
        <f t="shared" si="9"/>
        <v>0</v>
      </c>
      <c r="Q43" s="158">
        <f t="shared" si="9"/>
        <v>0</v>
      </c>
      <c r="R43" s="158">
        <f t="shared" si="9"/>
        <v>0</v>
      </c>
      <c r="S43" s="158">
        <f t="shared" si="9"/>
        <v>0</v>
      </c>
      <c r="T43" s="160">
        <f t="shared" si="9"/>
        <v>180</v>
      </c>
      <c r="U43" s="157">
        <f t="shared" si="9"/>
        <v>0</v>
      </c>
      <c r="V43" s="158">
        <f t="shared" si="9"/>
        <v>0</v>
      </c>
      <c r="W43" s="158">
        <f t="shared" si="9"/>
        <v>0</v>
      </c>
      <c r="X43" s="158">
        <f t="shared" si="9"/>
        <v>0</v>
      </c>
      <c r="Y43" s="158">
        <f t="shared" si="9"/>
        <v>0</v>
      </c>
      <c r="Z43" s="158">
        <f t="shared" si="9"/>
        <v>3</v>
      </c>
      <c r="AA43" s="158">
        <f t="shared" si="9"/>
        <v>3</v>
      </c>
      <c r="AB43" s="160">
        <f t="shared" si="9"/>
        <v>0</v>
      </c>
    </row>
    <row r="44" spans="1:28" s="3" customFormat="1" ht="19.5" customHeight="1" thickBot="1">
      <c r="A44" s="299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1"/>
    </row>
    <row r="45" spans="1:28" s="3" customFormat="1" ht="34.5" customHeight="1" thickBot="1">
      <c r="A45" s="309" t="s">
        <v>124</v>
      </c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1"/>
    </row>
    <row r="46" spans="1:28" ht="34.5" customHeight="1">
      <c r="A46" s="173" t="s">
        <v>191</v>
      </c>
      <c r="B46" s="174" t="s">
        <v>233</v>
      </c>
      <c r="C46" s="175"/>
      <c r="D46" s="176"/>
      <c r="E46" s="176"/>
      <c r="F46" s="176"/>
      <c r="G46" s="177"/>
      <c r="H46" s="178"/>
      <c r="I46" s="176"/>
      <c r="J46" s="176">
        <v>2</v>
      </c>
      <c r="K46" s="176"/>
      <c r="L46" s="177"/>
      <c r="M46" s="179"/>
      <c r="N46" s="71">
        <f aca="true" t="shared" si="10" ref="N46:N51">O46*30</f>
        <v>90</v>
      </c>
      <c r="O46" s="69">
        <f aca="true" t="shared" si="11" ref="O46:O51">SUM(U46:AB46)</f>
        <v>3</v>
      </c>
      <c r="P46" s="69">
        <v>0</v>
      </c>
      <c r="Q46" s="180"/>
      <c r="R46" s="180"/>
      <c r="S46" s="180"/>
      <c r="T46" s="72">
        <f aca="true" t="shared" si="12" ref="T46:T51">N46-P46</f>
        <v>90</v>
      </c>
      <c r="U46" s="181"/>
      <c r="V46" s="182">
        <v>3</v>
      </c>
      <c r="W46" s="182"/>
      <c r="X46" s="182"/>
      <c r="Y46" s="182"/>
      <c r="Z46" s="182"/>
      <c r="AA46" s="182"/>
      <c r="AB46" s="183"/>
    </row>
    <row r="47" spans="1:28" ht="34.5" customHeight="1">
      <c r="A47" s="184" t="s">
        <v>192</v>
      </c>
      <c r="B47" s="163" t="s">
        <v>234</v>
      </c>
      <c r="C47" s="185"/>
      <c r="D47" s="185"/>
      <c r="E47" s="185"/>
      <c r="F47" s="185"/>
      <c r="G47" s="186"/>
      <c r="H47" s="187"/>
      <c r="I47" s="185"/>
      <c r="J47" s="185">
        <v>3</v>
      </c>
      <c r="K47" s="185"/>
      <c r="L47" s="186"/>
      <c r="M47" s="188"/>
      <c r="N47" s="71">
        <f t="shared" si="10"/>
        <v>90</v>
      </c>
      <c r="O47" s="69">
        <f t="shared" si="11"/>
        <v>3</v>
      </c>
      <c r="P47" s="69">
        <v>0</v>
      </c>
      <c r="Q47" s="154"/>
      <c r="R47" s="154"/>
      <c r="S47" s="154"/>
      <c r="T47" s="72">
        <f t="shared" si="12"/>
        <v>90</v>
      </c>
      <c r="U47" s="165"/>
      <c r="V47" s="164"/>
      <c r="W47" s="164">
        <v>3</v>
      </c>
      <c r="X47" s="164"/>
      <c r="Y47" s="164"/>
      <c r="Z47" s="164"/>
      <c r="AA47" s="164"/>
      <c r="AB47" s="167"/>
    </row>
    <row r="48" spans="1:28" ht="34.5" customHeight="1">
      <c r="A48" s="184" t="s">
        <v>203</v>
      </c>
      <c r="B48" s="163" t="s">
        <v>235</v>
      </c>
      <c r="C48" s="185"/>
      <c r="D48" s="185"/>
      <c r="E48" s="185"/>
      <c r="F48" s="185"/>
      <c r="G48" s="186"/>
      <c r="H48" s="187"/>
      <c r="I48" s="185"/>
      <c r="J48" s="185">
        <v>4</v>
      </c>
      <c r="K48" s="185"/>
      <c r="L48" s="186"/>
      <c r="M48" s="188"/>
      <c r="N48" s="71">
        <f t="shared" si="10"/>
        <v>90</v>
      </c>
      <c r="O48" s="69">
        <f t="shared" si="11"/>
        <v>3</v>
      </c>
      <c r="P48" s="69">
        <v>0</v>
      </c>
      <c r="Q48" s="154"/>
      <c r="R48" s="154"/>
      <c r="S48" s="154"/>
      <c r="T48" s="72">
        <f t="shared" si="12"/>
        <v>90</v>
      </c>
      <c r="U48" s="165"/>
      <c r="V48" s="164"/>
      <c r="W48" s="164"/>
      <c r="X48" s="164">
        <v>3</v>
      </c>
      <c r="Y48" s="164"/>
      <c r="Z48" s="164"/>
      <c r="AA48" s="164"/>
      <c r="AB48" s="167"/>
    </row>
    <row r="49" spans="1:28" ht="24.75" customHeight="1">
      <c r="A49" s="184" t="s">
        <v>312</v>
      </c>
      <c r="B49" s="189" t="s">
        <v>160</v>
      </c>
      <c r="C49" s="185"/>
      <c r="D49" s="185"/>
      <c r="E49" s="185"/>
      <c r="F49" s="185"/>
      <c r="G49" s="186"/>
      <c r="H49" s="187"/>
      <c r="I49" s="185"/>
      <c r="J49" s="185">
        <v>5</v>
      </c>
      <c r="K49" s="185"/>
      <c r="L49" s="186"/>
      <c r="M49" s="188"/>
      <c r="N49" s="71">
        <f t="shared" si="10"/>
        <v>90</v>
      </c>
      <c r="O49" s="69">
        <f t="shared" si="11"/>
        <v>3</v>
      </c>
      <c r="P49" s="69">
        <v>0</v>
      </c>
      <c r="Q49" s="154"/>
      <c r="R49" s="154"/>
      <c r="S49" s="154"/>
      <c r="T49" s="72">
        <f t="shared" si="12"/>
        <v>90</v>
      </c>
      <c r="U49" s="190"/>
      <c r="V49" s="191"/>
      <c r="W49" s="191"/>
      <c r="X49" s="191"/>
      <c r="Y49" s="191">
        <v>3</v>
      </c>
      <c r="Z49" s="191"/>
      <c r="AA49" s="191"/>
      <c r="AB49" s="192"/>
    </row>
    <row r="50" spans="1:28" ht="24.75" customHeight="1">
      <c r="A50" s="184" t="s">
        <v>313</v>
      </c>
      <c r="B50" s="193" t="s">
        <v>297</v>
      </c>
      <c r="C50" s="185"/>
      <c r="D50" s="185"/>
      <c r="E50" s="185"/>
      <c r="F50" s="185"/>
      <c r="G50" s="186"/>
      <c r="H50" s="187"/>
      <c r="I50" s="185"/>
      <c r="J50" s="185">
        <v>6</v>
      </c>
      <c r="K50" s="185"/>
      <c r="L50" s="186"/>
      <c r="M50" s="188"/>
      <c r="N50" s="71">
        <f t="shared" si="10"/>
        <v>150</v>
      </c>
      <c r="O50" s="69">
        <f t="shared" si="11"/>
        <v>5</v>
      </c>
      <c r="P50" s="69">
        <v>0</v>
      </c>
      <c r="Q50" s="154"/>
      <c r="R50" s="154"/>
      <c r="S50" s="154"/>
      <c r="T50" s="72">
        <f t="shared" si="12"/>
        <v>150</v>
      </c>
      <c r="U50" s="190"/>
      <c r="V50" s="191"/>
      <c r="W50" s="191"/>
      <c r="X50" s="191"/>
      <c r="Y50" s="191"/>
      <c r="Z50" s="191">
        <v>5</v>
      </c>
      <c r="AA50" s="191"/>
      <c r="AB50" s="192"/>
    </row>
    <row r="51" spans="1:28" ht="24.75" customHeight="1">
      <c r="A51" s="184" t="s">
        <v>314</v>
      </c>
      <c r="B51" s="166" t="s">
        <v>159</v>
      </c>
      <c r="C51" s="168"/>
      <c r="D51" s="168"/>
      <c r="E51" s="168"/>
      <c r="F51" s="168"/>
      <c r="G51" s="169"/>
      <c r="H51" s="170"/>
      <c r="I51" s="168"/>
      <c r="J51" s="168">
        <v>8</v>
      </c>
      <c r="K51" s="168"/>
      <c r="L51" s="169"/>
      <c r="M51" s="194"/>
      <c r="N51" s="71">
        <f t="shared" si="10"/>
        <v>300</v>
      </c>
      <c r="O51" s="69">
        <f t="shared" si="11"/>
        <v>10</v>
      </c>
      <c r="P51" s="69">
        <v>0</v>
      </c>
      <c r="Q51" s="154"/>
      <c r="R51" s="154"/>
      <c r="S51" s="154"/>
      <c r="T51" s="72">
        <f t="shared" si="12"/>
        <v>300</v>
      </c>
      <c r="U51" s="165"/>
      <c r="V51" s="164"/>
      <c r="W51" s="164"/>
      <c r="X51" s="164"/>
      <c r="Y51" s="164"/>
      <c r="Z51" s="164"/>
      <c r="AA51" s="164"/>
      <c r="AB51" s="167">
        <v>10</v>
      </c>
    </row>
    <row r="52" spans="1:28" s="4" customFormat="1" ht="34.5" customHeight="1" thickBot="1">
      <c r="A52" s="317" t="s">
        <v>126</v>
      </c>
      <c r="B52" s="318"/>
      <c r="C52" s="332"/>
      <c r="D52" s="332"/>
      <c r="E52" s="332"/>
      <c r="F52" s="332"/>
      <c r="G52" s="333"/>
      <c r="H52" s="331"/>
      <c r="I52" s="332"/>
      <c r="J52" s="332"/>
      <c r="K52" s="332"/>
      <c r="L52" s="333"/>
      <c r="M52" s="172"/>
      <c r="N52" s="157">
        <f aca="true" t="shared" si="13" ref="N52:AB52">SUM(N46:N51)</f>
        <v>810</v>
      </c>
      <c r="O52" s="158">
        <f t="shared" si="13"/>
        <v>27</v>
      </c>
      <c r="P52" s="158">
        <f t="shared" si="13"/>
        <v>0</v>
      </c>
      <c r="Q52" s="158">
        <f t="shared" si="13"/>
        <v>0</v>
      </c>
      <c r="R52" s="158">
        <f t="shared" si="13"/>
        <v>0</v>
      </c>
      <c r="S52" s="158">
        <f t="shared" si="13"/>
        <v>0</v>
      </c>
      <c r="T52" s="160">
        <f t="shared" si="13"/>
        <v>810</v>
      </c>
      <c r="U52" s="157">
        <f t="shared" si="13"/>
        <v>0</v>
      </c>
      <c r="V52" s="158">
        <f t="shared" si="13"/>
        <v>3</v>
      </c>
      <c r="W52" s="158">
        <f t="shared" si="13"/>
        <v>3</v>
      </c>
      <c r="X52" s="158">
        <f t="shared" si="13"/>
        <v>3</v>
      </c>
      <c r="Y52" s="158">
        <f t="shared" si="13"/>
        <v>3</v>
      </c>
      <c r="Z52" s="158">
        <f t="shared" si="13"/>
        <v>5</v>
      </c>
      <c r="AA52" s="158">
        <f t="shared" si="13"/>
        <v>0</v>
      </c>
      <c r="AB52" s="160">
        <f t="shared" si="13"/>
        <v>10</v>
      </c>
    </row>
    <row r="53" spans="1:28" s="3" customFormat="1" ht="19.5" customHeight="1" thickBot="1">
      <c r="A53" s="352"/>
      <c r="B53" s="353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  <c r="Q53" s="353"/>
      <c r="R53" s="353"/>
      <c r="S53" s="353"/>
      <c r="T53" s="353"/>
      <c r="U53" s="353"/>
      <c r="V53" s="353"/>
      <c r="W53" s="353"/>
      <c r="X53" s="353"/>
      <c r="Y53" s="353"/>
      <c r="Z53" s="353"/>
      <c r="AA53" s="353"/>
      <c r="AB53" s="354"/>
    </row>
    <row r="54" spans="1:28" s="4" customFormat="1" ht="34.5" customHeight="1" thickBot="1">
      <c r="A54" s="337" t="s">
        <v>127</v>
      </c>
      <c r="B54" s="33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63"/>
      <c r="N54" s="8">
        <f aca="true" t="shared" si="14" ref="N54:AB54">SUM(N16,N38,N43,N52)</f>
        <v>5370</v>
      </c>
      <c r="O54" s="8">
        <f t="shared" si="14"/>
        <v>179</v>
      </c>
      <c r="P54" s="8">
        <f t="shared" si="14"/>
        <v>1460</v>
      </c>
      <c r="Q54" s="8">
        <f t="shared" si="14"/>
        <v>310</v>
      </c>
      <c r="R54" s="8">
        <f t="shared" si="14"/>
        <v>800</v>
      </c>
      <c r="S54" s="8">
        <f t="shared" si="14"/>
        <v>350</v>
      </c>
      <c r="T54" s="8">
        <f t="shared" si="14"/>
        <v>3910</v>
      </c>
      <c r="U54" s="8">
        <f t="shared" si="14"/>
        <v>23</v>
      </c>
      <c r="V54" s="8">
        <f t="shared" si="14"/>
        <v>20</v>
      </c>
      <c r="W54" s="8">
        <f t="shared" si="14"/>
        <v>27</v>
      </c>
      <c r="X54" s="8">
        <f t="shared" si="14"/>
        <v>24</v>
      </c>
      <c r="Y54" s="8">
        <f t="shared" si="14"/>
        <v>20</v>
      </c>
      <c r="Z54" s="8">
        <f t="shared" si="14"/>
        <v>25</v>
      </c>
      <c r="AA54" s="8">
        <f t="shared" si="14"/>
        <v>20</v>
      </c>
      <c r="AB54" s="8">
        <f t="shared" si="14"/>
        <v>20</v>
      </c>
    </row>
    <row r="55" spans="1:28" s="4" customFormat="1" ht="34.5" customHeight="1" thickBot="1">
      <c r="A55" s="309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1"/>
    </row>
    <row r="56" spans="1:28" s="3" customFormat="1" ht="34.5" customHeight="1" thickBot="1">
      <c r="A56" s="309" t="s">
        <v>128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1"/>
    </row>
    <row r="57" spans="1:28" s="195" customFormat="1" ht="34.5" customHeight="1">
      <c r="A57" s="319" t="s">
        <v>129</v>
      </c>
      <c r="B57" s="320"/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1"/>
    </row>
    <row r="58" spans="1:28" s="1" customFormat="1" ht="24.75" customHeight="1">
      <c r="A58" s="71" t="s">
        <v>193</v>
      </c>
      <c r="B58" s="155" t="s">
        <v>137</v>
      </c>
      <c r="C58" s="161"/>
      <c r="D58" s="161"/>
      <c r="E58" s="161"/>
      <c r="F58" s="161"/>
      <c r="G58" s="162"/>
      <c r="H58" s="153"/>
      <c r="I58" s="161"/>
      <c r="J58" s="161">
        <v>5</v>
      </c>
      <c r="K58" s="161"/>
      <c r="L58" s="162"/>
      <c r="M58" s="153"/>
      <c r="N58" s="68">
        <f>O58*30</f>
        <v>150</v>
      </c>
      <c r="O58" s="69">
        <f>SUM(U58:AB58)</f>
        <v>5</v>
      </c>
      <c r="P58" s="69">
        <f>O58*20</f>
        <v>100</v>
      </c>
      <c r="Q58" s="154">
        <v>20</v>
      </c>
      <c r="R58" s="154">
        <v>80</v>
      </c>
      <c r="S58" s="154"/>
      <c r="T58" s="70">
        <f>N58-P58</f>
        <v>50</v>
      </c>
      <c r="U58" s="68"/>
      <c r="V58" s="69"/>
      <c r="W58" s="69"/>
      <c r="X58" s="69"/>
      <c r="Y58" s="69">
        <v>5</v>
      </c>
      <c r="Z58" s="69"/>
      <c r="AA58" s="69"/>
      <c r="AB58" s="72"/>
    </row>
    <row r="59" spans="1:28" s="1" customFormat="1" ht="24.75" customHeight="1">
      <c r="A59" s="71" t="s">
        <v>194</v>
      </c>
      <c r="B59" s="155" t="s">
        <v>138</v>
      </c>
      <c r="C59" s="161"/>
      <c r="D59" s="161"/>
      <c r="E59" s="161"/>
      <c r="F59" s="161"/>
      <c r="G59" s="162"/>
      <c r="H59" s="153"/>
      <c r="I59" s="161"/>
      <c r="J59" s="161">
        <v>6</v>
      </c>
      <c r="K59" s="161"/>
      <c r="L59" s="162"/>
      <c r="M59" s="153"/>
      <c r="N59" s="68">
        <f>O59*30</f>
        <v>150</v>
      </c>
      <c r="O59" s="69">
        <f>SUM(U59:AB59)</f>
        <v>5</v>
      </c>
      <c r="P59" s="69">
        <f>O59*20</f>
        <v>100</v>
      </c>
      <c r="Q59" s="154">
        <v>20</v>
      </c>
      <c r="R59" s="154">
        <v>80</v>
      </c>
      <c r="S59" s="154"/>
      <c r="T59" s="70">
        <f>N59-P59</f>
        <v>50</v>
      </c>
      <c r="U59" s="68"/>
      <c r="V59" s="69"/>
      <c r="W59" s="69"/>
      <c r="X59" s="69"/>
      <c r="Y59" s="69"/>
      <c r="Z59" s="69">
        <v>5</v>
      </c>
      <c r="AA59" s="69"/>
      <c r="AB59" s="72"/>
    </row>
    <row r="60" spans="1:28" s="4" customFormat="1" ht="34.5" customHeight="1" thickBot="1">
      <c r="A60" s="317" t="s">
        <v>130</v>
      </c>
      <c r="B60" s="318"/>
      <c r="C60" s="364"/>
      <c r="D60" s="332"/>
      <c r="E60" s="332"/>
      <c r="F60" s="332"/>
      <c r="G60" s="333"/>
      <c r="H60" s="331"/>
      <c r="I60" s="332"/>
      <c r="J60" s="332"/>
      <c r="K60" s="332"/>
      <c r="L60" s="333"/>
      <c r="M60" s="172"/>
      <c r="N60" s="157">
        <f aca="true" t="shared" si="15" ref="N60:AB60">SUM(N58:N59)</f>
        <v>300</v>
      </c>
      <c r="O60" s="158">
        <f t="shared" si="15"/>
        <v>10</v>
      </c>
      <c r="P60" s="158">
        <f t="shared" si="15"/>
        <v>200</v>
      </c>
      <c r="Q60" s="158">
        <f t="shared" si="15"/>
        <v>40</v>
      </c>
      <c r="R60" s="158">
        <f t="shared" si="15"/>
        <v>160</v>
      </c>
      <c r="S60" s="158">
        <f t="shared" si="15"/>
        <v>0</v>
      </c>
      <c r="T60" s="159">
        <f t="shared" si="15"/>
        <v>100</v>
      </c>
      <c r="U60" s="157">
        <f t="shared" si="15"/>
        <v>0</v>
      </c>
      <c r="V60" s="158">
        <f t="shared" si="15"/>
        <v>0</v>
      </c>
      <c r="W60" s="158">
        <f t="shared" si="15"/>
        <v>0</v>
      </c>
      <c r="X60" s="158">
        <f t="shared" si="15"/>
        <v>0</v>
      </c>
      <c r="Y60" s="158">
        <f t="shared" si="15"/>
        <v>5</v>
      </c>
      <c r="Z60" s="158">
        <f t="shared" si="15"/>
        <v>5</v>
      </c>
      <c r="AA60" s="158">
        <f t="shared" si="15"/>
        <v>0</v>
      </c>
      <c r="AB60" s="160">
        <f t="shared" si="15"/>
        <v>0</v>
      </c>
    </row>
    <row r="61" spans="1:28" s="3" customFormat="1" ht="19.5" customHeight="1" thickBot="1">
      <c r="A61" s="302"/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4"/>
    </row>
    <row r="62" spans="1:28" s="195" customFormat="1" ht="34.5" customHeight="1">
      <c r="A62" s="319" t="s">
        <v>131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1"/>
    </row>
    <row r="63" spans="1:28" ht="24.75" customHeight="1">
      <c r="A63" s="196" t="s">
        <v>195</v>
      </c>
      <c r="B63" s="155" t="s">
        <v>139</v>
      </c>
      <c r="C63" s="168"/>
      <c r="D63" s="168"/>
      <c r="E63" s="168"/>
      <c r="F63" s="168"/>
      <c r="G63" s="169"/>
      <c r="H63" s="170"/>
      <c r="I63" s="168"/>
      <c r="J63" s="168">
        <v>1</v>
      </c>
      <c r="K63" s="168"/>
      <c r="L63" s="169"/>
      <c r="M63" s="170"/>
      <c r="N63" s="68">
        <f>O63*30</f>
        <v>120</v>
      </c>
      <c r="O63" s="69">
        <f>SUM(U63:AB63)</f>
        <v>4</v>
      </c>
      <c r="P63" s="69">
        <f aca="true" t="shared" si="16" ref="P63:P73">O63*10</f>
        <v>40</v>
      </c>
      <c r="Q63" s="197">
        <v>10</v>
      </c>
      <c r="R63" s="197">
        <v>30</v>
      </c>
      <c r="S63" s="197"/>
      <c r="T63" s="70">
        <f>N63-P63</f>
        <v>80</v>
      </c>
      <c r="U63" s="165">
        <v>4</v>
      </c>
      <c r="V63" s="164"/>
      <c r="W63" s="164"/>
      <c r="X63" s="164"/>
      <c r="Y63" s="164"/>
      <c r="Z63" s="164"/>
      <c r="AA63" s="164"/>
      <c r="AB63" s="167"/>
    </row>
    <row r="64" spans="1:28" ht="24.75" customHeight="1">
      <c r="A64" s="198" t="s">
        <v>196</v>
      </c>
      <c r="B64" s="155" t="s">
        <v>140</v>
      </c>
      <c r="C64" s="161"/>
      <c r="D64" s="161"/>
      <c r="E64" s="161"/>
      <c r="F64" s="161"/>
      <c r="G64" s="162"/>
      <c r="H64" s="153"/>
      <c r="I64" s="161"/>
      <c r="J64" s="161">
        <v>1</v>
      </c>
      <c r="K64" s="161"/>
      <c r="L64" s="162"/>
      <c r="M64" s="153"/>
      <c r="N64" s="68">
        <f aca="true" t="shared" si="17" ref="N64:N73">O64*30</f>
        <v>90</v>
      </c>
      <c r="O64" s="69">
        <f aca="true" t="shared" si="18" ref="O64:O73">SUM(U64:AB64)</f>
        <v>3</v>
      </c>
      <c r="P64" s="69">
        <f t="shared" si="16"/>
        <v>30</v>
      </c>
      <c r="Q64" s="69">
        <v>10</v>
      </c>
      <c r="R64" s="69">
        <v>20</v>
      </c>
      <c r="S64" s="199"/>
      <c r="T64" s="70">
        <f aca="true" t="shared" si="19" ref="T64:T73">N64-P64</f>
        <v>60</v>
      </c>
      <c r="U64" s="68">
        <v>3</v>
      </c>
      <c r="V64" s="69"/>
      <c r="W64" s="69"/>
      <c r="X64" s="69"/>
      <c r="Y64" s="69"/>
      <c r="Z64" s="69"/>
      <c r="AA64" s="69"/>
      <c r="AB64" s="72"/>
    </row>
    <row r="65" spans="1:28" ht="24.75" customHeight="1">
      <c r="A65" s="200" t="s">
        <v>197</v>
      </c>
      <c r="B65" s="155" t="s">
        <v>143</v>
      </c>
      <c r="C65" s="201"/>
      <c r="D65" s="201"/>
      <c r="E65" s="201"/>
      <c r="F65" s="201"/>
      <c r="G65" s="202"/>
      <c r="H65" s="203"/>
      <c r="I65" s="201"/>
      <c r="J65" s="201">
        <v>2</v>
      </c>
      <c r="K65" s="201"/>
      <c r="L65" s="202"/>
      <c r="M65" s="203"/>
      <c r="N65" s="68">
        <f t="shared" si="17"/>
        <v>150</v>
      </c>
      <c r="O65" s="69">
        <f t="shared" si="18"/>
        <v>5</v>
      </c>
      <c r="P65" s="69">
        <f t="shared" si="16"/>
        <v>50</v>
      </c>
      <c r="Q65" s="204">
        <v>20</v>
      </c>
      <c r="R65" s="204">
        <v>30</v>
      </c>
      <c r="S65" s="205"/>
      <c r="T65" s="70">
        <f t="shared" si="19"/>
        <v>100</v>
      </c>
      <c r="U65" s="206"/>
      <c r="V65" s="204">
        <v>5</v>
      </c>
      <c r="W65" s="204"/>
      <c r="X65" s="204"/>
      <c r="Y65" s="204"/>
      <c r="Z65" s="204"/>
      <c r="AA65" s="204"/>
      <c r="AB65" s="207"/>
    </row>
    <row r="66" spans="1:28" ht="24.75" customHeight="1">
      <c r="A66" s="200" t="s">
        <v>198</v>
      </c>
      <c r="B66" s="155" t="s">
        <v>144</v>
      </c>
      <c r="C66" s="201"/>
      <c r="D66" s="201"/>
      <c r="E66" s="201"/>
      <c r="F66" s="201"/>
      <c r="G66" s="202"/>
      <c r="H66" s="203"/>
      <c r="I66" s="201"/>
      <c r="J66" s="201">
        <v>2</v>
      </c>
      <c r="K66" s="201"/>
      <c r="L66" s="202"/>
      <c r="M66" s="203"/>
      <c r="N66" s="68">
        <f t="shared" si="17"/>
        <v>150</v>
      </c>
      <c r="O66" s="69">
        <f t="shared" si="18"/>
        <v>5</v>
      </c>
      <c r="P66" s="69">
        <f t="shared" si="16"/>
        <v>50</v>
      </c>
      <c r="Q66" s="204">
        <v>20</v>
      </c>
      <c r="R66" s="204">
        <v>30</v>
      </c>
      <c r="S66" s="205"/>
      <c r="T66" s="70">
        <f t="shared" si="19"/>
        <v>100</v>
      </c>
      <c r="U66" s="206"/>
      <c r="V66" s="204">
        <v>5</v>
      </c>
      <c r="W66" s="204"/>
      <c r="X66" s="204"/>
      <c r="Y66" s="204"/>
      <c r="Z66" s="204"/>
      <c r="AA66" s="204"/>
      <c r="AB66" s="207"/>
    </row>
    <row r="67" spans="1:28" ht="24.75" customHeight="1">
      <c r="A67" s="200" t="s">
        <v>199</v>
      </c>
      <c r="B67" s="155" t="s">
        <v>145</v>
      </c>
      <c r="C67" s="201"/>
      <c r="D67" s="201"/>
      <c r="E67" s="201"/>
      <c r="F67" s="201"/>
      <c r="G67" s="202"/>
      <c r="H67" s="203"/>
      <c r="I67" s="201"/>
      <c r="J67" s="201">
        <v>3</v>
      </c>
      <c r="K67" s="201"/>
      <c r="L67" s="202"/>
      <c r="M67" s="203"/>
      <c r="N67" s="68">
        <f t="shared" si="17"/>
        <v>90</v>
      </c>
      <c r="O67" s="69">
        <f t="shared" si="18"/>
        <v>3</v>
      </c>
      <c r="P67" s="69">
        <f t="shared" si="16"/>
        <v>30</v>
      </c>
      <c r="Q67" s="204">
        <v>10</v>
      </c>
      <c r="R67" s="204">
        <v>20</v>
      </c>
      <c r="S67" s="205"/>
      <c r="T67" s="70">
        <f t="shared" si="19"/>
        <v>60</v>
      </c>
      <c r="U67" s="206"/>
      <c r="V67" s="204"/>
      <c r="W67" s="204">
        <v>3</v>
      </c>
      <c r="X67" s="204"/>
      <c r="Y67" s="204"/>
      <c r="Z67" s="204"/>
      <c r="AA67" s="204"/>
      <c r="AB67" s="207"/>
    </row>
    <row r="68" spans="1:28" ht="24.75" customHeight="1">
      <c r="A68" s="200" t="s">
        <v>200</v>
      </c>
      <c r="B68" s="155" t="s">
        <v>249</v>
      </c>
      <c r="C68" s="201"/>
      <c r="D68" s="201"/>
      <c r="E68" s="201"/>
      <c r="F68" s="201"/>
      <c r="G68" s="202"/>
      <c r="H68" s="203"/>
      <c r="I68" s="201"/>
      <c r="J68" s="201">
        <v>4</v>
      </c>
      <c r="K68" s="201"/>
      <c r="L68" s="202"/>
      <c r="M68" s="203"/>
      <c r="N68" s="68">
        <f t="shared" si="17"/>
        <v>180</v>
      </c>
      <c r="O68" s="69">
        <f t="shared" si="18"/>
        <v>6</v>
      </c>
      <c r="P68" s="69">
        <f t="shared" si="16"/>
        <v>60</v>
      </c>
      <c r="Q68" s="204">
        <v>20</v>
      </c>
      <c r="R68" s="204">
        <v>40</v>
      </c>
      <c r="S68" s="205"/>
      <c r="T68" s="70">
        <f t="shared" si="19"/>
        <v>120</v>
      </c>
      <c r="U68" s="206"/>
      <c r="V68" s="204"/>
      <c r="W68" s="204"/>
      <c r="X68" s="204">
        <v>6</v>
      </c>
      <c r="Y68" s="204"/>
      <c r="Z68" s="204"/>
      <c r="AA68" s="204"/>
      <c r="AB68" s="207"/>
    </row>
    <row r="69" spans="1:28" ht="24.75" customHeight="1">
      <c r="A69" s="200" t="s">
        <v>201</v>
      </c>
      <c r="B69" s="155" t="s">
        <v>146</v>
      </c>
      <c r="C69" s="201"/>
      <c r="D69" s="201"/>
      <c r="E69" s="201"/>
      <c r="F69" s="201"/>
      <c r="G69" s="202"/>
      <c r="H69" s="203"/>
      <c r="I69" s="201"/>
      <c r="J69" s="201">
        <v>5</v>
      </c>
      <c r="K69" s="201"/>
      <c r="L69" s="202"/>
      <c r="M69" s="203"/>
      <c r="N69" s="68">
        <f t="shared" si="17"/>
        <v>150</v>
      </c>
      <c r="O69" s="69">
        <f t="shared" si="18"/>
        <v>5</v>
      </c>
      <c r="P69" s="69">
        <f t="shared" si="16"/>
        <v>50</v>
      </c>
      <c r="Q69" s="204">
        <v>20</v>
      </c>
      <c r="R69" s="204">
        <v>30</v>
      </c>
      <c r="S69" s="205"/>
      <c r="T69" s="70">
        <f t="shared" si="19"/>
        <v>100</v>
      </c>
      <c r="U69" s="206"/>
      <c r="V69" s="204"/>
      <c r="W69" s="204"/>
      <c r="X69" s="204"/>
      <c r="Y69" s="204">
        <v>5</v>
      </c>
      <c r="Z69" s="204"/>
      <c r="AA69" s="204"/>
      <c r="AB69" s="207"/>
    </row>
    <row r="70" spans="1:28" ht="24.75" customHeight="1">
      <c r="A70" s="200" t="s">
        <v>202</v>
      </c>
      <c r="B70" s="155" t="s">
        <v>147</v>
      </c>
      <c r="C70" s="201"/>
      <c r="D70" s="201"/>
      <c r="E70" s="201"/>
      <c r="F70" s="201"/>
      <c r="G70" s="202"/>
      <c r="H70" s="203"/>
      <c r="I70" s="201"/>
      <c r="J70" s="201">
        <v>7</v>
      </c>
      <c r="K70" s="201"/>
      <c r="L70" s="202"/>
      <c r="M70" s="203"/>
      <c r="N70" s="68">
        <f t="shared" si="17"/>
        <v>150</v>
      </c>
      <c r="O70" s="69">
        <f t="shared" si="18"/>
        <v>5</v>
      </c>
      <c r="P70" s="69">
        <f t="shared" si="16"/>
        <v>50</v>
      </c>
      <c r="Q70" s="204">
        <v>20</v>
      </c>
      <c r="R70" s="204">
        <v>30</v>
      </c>
      <c r="S70" s="205"/>
      <c r="T70" s="70">
        <f t="shared" si="19"/>
        <v>100</v>
      </c>
      <c r="U70" s="206"/>
      <c r="V70" s="204"/>
      <c r="W70" s="204"/>
      <c r="X70" s="204"/>
      <c r="Y70" s="204"/>
      <c r="Z70" s="204"/>
      <c r="AA70" s="204">
        <v>5</v>
      </c>
      <c r="AB70" s="207"/>
    </row>
    <row r="71" spans="1:28" ht="24.75" customHeight="1">
      <c r="A71" s="200" t="s">
        <v>236</v>
      </c>
      <c r="B71" s="155" t="s">
        <v>306</v>
      </c>
      <c r="C71" s="201"/>
      <c r="D71" s="201"/>
      <c r="E71" s="201"/>
      <c r="F71" s="201"/>
      <c r="G71" s="202"/>
      <c r="H71" s="203"/>
      <c r="I71" s="201"/>
      <c r="J71" s="201">
        <v>7</v>
      </c>
      <c r="K71" s="201"/>
      <c r="L71" s="202"/>
      <c r="M71" s="203"/>
      <c r="N71" s="68">
        <f t="shared" si="17"/>
        <v>150</v>
      </c>
      <c r="O71" s="69">
        <f t="shared" si="18"/>
        <v>5</v>
      </c>
      <c r="P71" s="69">
        <f t="shared" si="16"/>
        <v>50</v>
      </c>
      <c r="Q71" s="204">
        <v>20</v>
      </c>
      <c r="R71" s="204">
        <v>30</v>
      </c>
      <c r="S71" s="205"/>
      <c r="T71" s="70">
        <f t="shared" si="19"/>
        <v>100</v>
      </c>
      <c r="U71" s="206"/>
      <c r="V71" s="204"/>
      <c r="W71" s="204"/>
      <c r="X71" s="204"/>
      <c r="Y71" s="204"/>
      <c r="Z71" s="204"/>
      <c r="AA71" s="204">
        <v>5</v>
      </c>
      <c r="AB71" s="207"/>
    </row>
    <row r="72" spans="1:28" ht="24.75" customHeight="1">
      <c r="A72" s="200" t="s">
        <v>237</v>
      </c>
      <c r="B72" s="155" t="s">
        <v>311</v>
      </c>
      <c r="C72" s="201"/>
      <c r="D72" s="201"/>
      <c r="E72" s="201"/>
      <c r="F72" s="201"/>
      <c r="G72" s="202"/>
      <c r="H72" s="203"/>
      <c r="I72" s="201"/>
      <c r="J72" s="201">
        <v>8</v>
      </c>
      <c r="K72" s="201"/>
      <c r="L72" s="202"/>
      <c r="M72" s="203"/>
      <c r="N72" s="68">
        <f t="shared" si="17"/>
        <v>150</v>
      </c>
      <c r="O72" s="69">
        <f t="shared" si="18"/>
        <v>5</v>
      </c>
      <c r="P72" s="69">
        <f t="shared" si="16"/>
        <v>50</v>
      </c>
      <c r="Q72" s="204">
        <v>20</v>
      </c>
      <c r="R72" s="204">
        <v>30</v>
      </c>
      <c r="S72" s="205"/>
      <c r="T72" s="70">
        <f t="shared" si="19"/>
        <v>100</v>
      </c>
      <c r="U72" s="206"/>
      <c r="V72" s="204"/>
      <c r="W72" s="204"/>
      <c r="X72" s="204"/>
      <c r="Y72" s="204"/>
      <c r="Z72" s="204"/>
      <c r="AA72" s="204"/>
      <c r="AB72" s="207">
        <v>5</v>
      </c>
    </row>
    <row r="73" spans="1:28" ht="24.75" customHeight="1">
      <c r="A73" s="200" t="s">
        <v>238</v>
      </c>
      <c r="B73" s="155" t="s">
        <v>305</v>
      </c>
      <c r="C73" s="201"/>
      <c r="D73" s="201"/>
      <c r="E73" s="201"/>
      <c r="F73" s="201"/>
      <c r="G73" s="202"/>
      <c r="H73" s="203"/>
      <c r="I73" s="201"/>
      <c r="J73" s="201">
        <v>8</v>
      </c>
      <c r="K73" s="201"/>
      <c r="L73" s="202"/>
      <c r="M73" s="203"/>
      <c r="N73" s="68">
        <f t="shared" si="17"/>
        <v>150</v>
      </c>
      <c r="O73" s="69">
        <f t="shared" si="18"/>
        <v>5</v>
      </c>
      <c r="P73" s="69">
        <f t="shared" si="16"/>
        <v>50</v>
      </c>
      <c r="Q73" s="204">
        <v>20</v>
      </c>
      <c r="R73" s="204">
        <v>30</v>
      </c>
      <c r="S73" s="205"/>
      <c r="T73" s="70">
        <f t="shared" si="19"/>
        <v>100</v>
      </c>
      <c r="U73" s="206"/>
      <c r="V73" s="204"/>
      <c r="W73" s="204"/>
      <c r="X73" s="204"/>
      <c r="Y73" s="204"/>
      <c r="Z73" s="204"/>
      <c r="AA73" s="204"/>
      <c r="AB73" s="207">
        <v>5</v>
      </c>
    </row>
    <row r="74" spans="1:28" s="4" customFormat="1" ht="34.5" customHeight="1" thickBot="1">
      <c r="A74" s="317" t="s">
        <v>132</v>
      </c>
      <c r="B74" s="318"/>
      <c r="C74" s="332"/>
      <c r="D74" s="332"/>
      <c r="E74" s="332"/>
      <c r="F74" s="332"/>
      <c r="G74" s="333"/>
      <c r="H74" s="331"/>
      <c r="I74" s="332"/>
      <c r="J74" s="332"/>
      <c r="K74" s="332"/>
      <c r="L74" s="333"/>
      <c r="M74" s="172"/>
      <c r="N74" s="157">
        <f aca="true" t="shared" si="20" ref="N74:AB74">SUM(N63:N73)</f>
        <v>1530</v>
      </c>
      <c r="O74" s="158">
        <f t="shared" si="20"/>
        <v>51</v>
      </c>
      <c r="P74" s="158">
        <f t="shared" si="20"/>
        <v>510</v>
      </c>
      <c r="Q74" s="158">
        <f t="shared" si="20"/>
        <v>190</v>
      </c>
      <c r="R74" s="158">
        <f t="shared" si="20"/>
        <v>320</v>
      </c>
      <c r="S74" s="158">
        <f t="shared" si="20"/>
        <v>0</v>
      </c>
      <c r="T74" s="158">
        <f t="shared" si="20"/>
        <v>1020</v>
      </c>
      <c r="U74" s="157">
        <f t="shared" si="20"/>
        <v>7</v>
      </c>
      <c r="V74" s="158">
        <f t="shared" si="20"/>
        <v>10</v>
      </c>
      <c r="W74" s="158">
        <f t="shared" si="20"/>
        <v>3</v>
      </c>
      <c r="X74" s="158">
        <f t="shared" si="20"/>
        <v>6</v>
      </c>
      <c r="Y74" s="158">
        <f t="shared" si="20"/>
        <v>5</v>
      </c>
      <c r="Z74" s="158">
        <f t="shared" si="20"/>
        <v>0</v>
      </c>
      <c r="AA74" s="158">
        <f t="shared" si="20"/>
        <v>10</v>
      </c>
      <c r="AB74" s="160">
        <f t="shared" si="20"/>
        <v>10</v>
      </c>
    </row>
    <row r="75" spans="1:28" ht="19.5" customHeight="1" thickBot="1">
      <c r="A75" s="334"/>
      <c r="B75" s="335"/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  <c r="U75" s="335"/>
      <c r="V75" s="335"/>
      <c r="W75" s="335"/>
      <c r="X75" s="335"/>
      <c r="Y75" s="335"/>
      <c r="Z75" s="335"/>
      <c r="AA75" s="335"/>
      <c r="AB75" s="336"/>
    </row>
    <row r="76" spans="1:28" s="4" customFormat="1" ht="34.5" customHeight="1" thickBot="1">
      <c r="A76" s="337" t="s">
        <v>133</v>
      </c>
      <c r="B76" s="338"/>
      <c r="C76" s="339"/>
      <c r="D76" s="340"/>
      <c r="E76" s="340"/>
      <c r="F76" s="340"/>
      <c r="G76" s="341"/>
      <c r="H76" s="339"/>
      <c r="I76" s="340"/>
      <c r="J76" s="340"/>
      <c r="K76" s="340"/>
      <c r="L76" s="341"/>
      <c r="M76" s="63"/>
      <c r="N76" s="8">
        <f aca="true" t="shared" si="21" ref="N76:AB76">SUM(N60,N74)</f>
        <v>1830</v>
      </c>
      <c r="O76" s="8">
        <f t="shared" si="21"/>
        <v>61</v>
      </c>
      <c r="P76" s="8">
        <f t="shared" si="21"/>
        <v>710</v>
      </c>
      <c r="Q76" s="8">
        <f t="shared" si="21"/>
        <v>230</v>
      </c>
      <c r="R76" s="8">
        <f t="shared" si="21"/>
        <v>480</v>
      </c>
      <c r="S76" s="8">
        <f t="shared" si="21"/>
        <v>0</v>
      </c>
      <c r="T76" s="8">
        <f t="shared" si="21"/>
        <v>1120</v>
      </c>
      <c r="U76" s="8">
        <f t="shared" si="21"/>
        <v>7</v>
      </c>
      <c r="V76" s="8">
        <f t="shared" si="21"/>
        <v>10</v>
      </c>
      <c r="W76" s="8">
        <f t="shared" si="21"/>
        <v>3</v>
      </c>
      <c r="X76" s="8">
        <f t="shared" si="21"/>
        <v>6</v>
      </c>
      <c r="Y76" s="8">
        <f t="shared" si="21"/>
        <v>10</v>
      </c>
      <c r="Z76" s="8">
        <f t="shared" si="21"/>
        <v>5</v>
      </c>
      <c r="AA76" s="8">
        <f t="shared" si="21"/>
        <v>10</v>
      </c>
      <c r="AB76" s="8">
        <f t="shared" si="21"/>
        <v>10</v>
      </c>
    </row>
    <row r="77" spans="1:28" s="3" customFormat="1" ht="19.5" customHeight="1" thickBot="1">
      <c r="A77" s="352"/>
      <c r="B77" s="353"/>
      <c r="C77" s="353"/>
      <c r="D77" s="353"/>
      <c r="E77" s="353"/>
      <c r="F77" s="353"/>
      <c r="G77" s="353"/>
      <c r="H77" s="353"/>
      <c r="I77" s="353"/>
      <c r="J77" s="353"/>
      <c r="K77" s="353"/>
      <c r="L77" s="353"/>
      <c r="M77" s="353"/>
      <c r="N77" s="353"/>
      <c r="O77" s="353"/>
      <c r="P77" s="353"/>
      <c r="Q77" s="353"/>
      <c r="R77" s="353"/>
      <c r="S77" s="353"/>
      <c r="T77" s="353"/>
      <c r="U77" s="353"/>
      <c r="V77" s="353"/>
      <c r="W77" s="353"/>
      <c r="X77" s="353"/>
      <c r="Y77" s="353"/>
      <c r="Z77" s="353"/>
      <c r="AA77" s="353"/>
      <c r="AB77" s="354"/>
    </row>
    <row r="78" spans="1:28" s="195" customFormat="1" ht="34.5" customHeight="1" thickBot="1">
      <c r="A78" s="359" t="s">
        <v>134</v>
      </c>
      <c r="B78" s="359"/>
      <c r="C78" s="330">
        <f>COUNT(C11:G15,C19:G37,C41:G42,C46:G51,C58:G59,C63:G73)</f>
        <v>11</v>
      </c>
      <c r="D78" s="330"/>
      <c r="E78" s="330"/>
      <c r="F78" s="330"/>
      <c r="G78" s="330"/>
      <c r="H78" s="330">
        <f>COUNT(H11:L15,H19:L37,H41:L42,H46:L51,H58:L59,H63:L73)</f>
        <v>42</v>
      </c>
      <c r="I78" s="330"/>
      <c r="J78" s="330"/>
      <c r="K78" s="330"/>
      <c r="L78" s="330"/>
      <c r="M78" s="63">
        <f>COUNT(M11:M15,M19:M37,M41:M42,M46:M51,M58:M59,M63:M73)</f>
        <v>2</v>
      </c>
      <c r="N78" s="8">
        <f aca="true" t="shared" si="22" ref="N78:AB78">SUM(N54,N76)</f>
        <v>7200</v>
      </c>
      <c r="O78" s="8">
        <f t="shared" si="22"/>
        <v>240</v>
      </c>
      <c r="P78" s="8">
        <f t="shared" si="22"/>
        <v>2170</v>
      </c>
      <c r="Q78" s="8">
        <f t="shared" si="22"/>
        <v>540</v>
      </c>
      <c r="R78" s="8">
        <f t="shared" si="22"/>
        <v>1280</v>
      </c>
      <c r="S78" s="8">
        <f t="shared" si="22"/>
        <v>350</v>
      </c>
      <c r="T78" s="8">
        <f t="shared" si="22"/>
        <v>5030</v>
      </c>
      <c r="U78" s="8">
        <f t="shared" si="22"/>
        <v>30</v>
      </c>
      <c r="V78" s="8">
        <f t="shared" si="22"/>
        <v>30</v>
      </c>
      <c r="W78" s="8">
        <f t="shared" si="22"/>
        <v>30</v>
      </c>
      <c r="X78" s="8">
        <f t="shared" si="22"/>
        <v>30</v>
      </c>
      <c r="Y78" s="8">
        <f t="shared" si="22"/>
        <v>30</v>
      </c>
      <c r="Z78" s="8">
        <f t="shared" si="22"/>
        <v>30</v>
      </c>
      <c r="AA78" s="8">
        <f t="shared" si="22"/>
        <v>30</v>
      </c>
      <c r="AB78" s="8">
        <f t="shared" si="22"/>
        <v>30</v>
      </c>
    </row>
    <row r="79" spans="1:28" ht="19.5" customHeight="1" thickBot="1">
      <c r="A79" s="9"/>
      <c r="B79" s="9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0"/>
      <c r="O79" s="11"/>
      <c r="P79" s="12"/>
      <c r="Q79" s="12"/>
      <c r="R79" s="12"/>
      <c r="S79" s="12"/>
      <c r="T79" s="12"/>
      <c r="U79" s="13"/>
      <c r="V79" s="13"/>
      <c r="W79" s="13"/>
      <c r="X79" s="13"/>
      <c r="Y79" s="13"/>
      <c r="Z79" s="13"/>
      <c r="AA79" s="13"/>
      <c r="AB79" s="13"/>
    </row>
    <row r="80" spans="1:28" ht="24.75" customHeight="1" thickBot="1">
      <c r="A80" s="360"/>
      <c r="B80" s="360"/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208"/>
      <c r="N80" s="209"/>
      <c r="O80" s="210"/>
      <c r="P80" s="365" t="s">
        <v>96</v>
      </c>
      <c r="Q80" s="356" t="s">
        <v>100</v>
      </c>
      <c r="R80" s="357"/>
      <c r="S80" s="357"/>
      <c r="T80" s="358"/>
      <c r="U80" s="14">
        <f>COUNTIF($C$11:$G$15,1)+COUNTIF($C$19:$G$37,1)+COUNTIF($C$58:$G$59,1)+COUNTIF($C$63:$G$73,1)+COUNTIF($C$41:$G$42,1)+COUNTIF($C$46:$G$51,1)</f>
        <v>1</v>
      </c>
      <c r="V80" s="14">
        <f>COUNTIF($C$11:$G$15,2)+COUNTIF($C$19:$G$37,2)+COUNTIF($C$58:$G$59,2)+COUNTIF($C$63:$G$73,2)+COUNTIF($C$41:$G$42,2)+COUNTIF($C$46:$G$51,2)</f>
        <v>2</v>
      </c>
      <c r="W80" s="14">
        <f>COUNTIF($C$11:$G$15,3)+COUNTIF($C$19:$G$37,3)+COUNTIF($C$58:$G$59,3)+COUNTIF($C$63:$G$73,3)+COUNTIF($C$41:$G$42,3)+COUNTIF($C$46:$G$51,3)</f>
        <v>1</v>
      </c>
      <c r="X80" s="14">
        <f>COUNTIF($C$11:$G$15,4)+COUNTIF($C$19:$G$37,4)+COUNTIF($C$58:$G$59,4)+COUNTIF($C$63:$G$73,4)+COUNTIF($C$41:$G$42,4)+COUNTIF($C$46:$G$51,4)</f>
        <v>2</v>
      </c>
      <c r="Y80" s="14">
        <f>COUNTIF($C$11:$G$15,5)+COUNTIF($C$19:$G$37,5)+COUNTIF($C$58:$G$59,5)+COUNTIF($C$63:$G$73,5)+COUNTIF($C$41:$G$42,5)+COUNTIF($C$46:$G$51,5)</f>
        <v>1</v>
      </c>
      <c r="Z80" s="14">
        <f>COUNTIF($C$11:$G$15,6)+COUNTIF($C$19:$G$37,6)+COUNTIF($C$58:$G$59,6)+COUNTIF($C$63:$G$73,6)+COUNTIF($C$41:$G$42,6)+COUNTIF($C$46:$G$51,6)</f>
        <v>1</v>
      </c>
      <c r="AA80" s="14">
        <f>COUNTIF($C$11:$G$15,7)+COUNTIF($C$19:$G$37,7)+COUNTIF($C$58:$G$59,7)+COUNTIF($C$63:$G$73,7)+COUNTIF($C$41:$G$42,7)+COUNTIF($C$46:$G$51,7)</f>
        <v>2</v>
      </c>
      <c r="AB80" s="14">
        <f>COUNTIF($C$11:$G$15,1)+COUNTIF($C$19:$G$37,1)+COUNTIF($C$58:$G$59,1)+COUNTIF($C$63:$G$73,1)+COUNTIF($C$41:$G$42,1)+COUNTIF($C$46:$G$51,1)</f>
        <v>1</v>
      </c>
    </row>
    <row r="81" spans="1:28" ht="24.75" customHeight="1" thickBot="1">
      <c r="A81" s="360"/>
      <c r="B81" s="360"/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208"/>
      <c r="N81" s="209"/>
      <c r="O81" s="210"/>
      <c r="P81" s="366"/>
      <c r="Q81" s="356" t="s">
        <v>97</v>
      </c>
      <c r="R81" s="357"/>
      <c r="S81" s="357"/>
      <c r="T81" s="358"/>
      <c r="U81" s="14">
        <f>COUNTIF($H$11:$L$15,1)+COUNTIF($H$19:$L$37,1)+COUNTIF($H$58:$L$59,1)+COUNTIF($H$63:$L$73,1)+COUNTIF($H$41:$L$42,1)</f>
        <v>6</v>
      </c>
      <c r="V81" s="14">
        <f>COUNTIF($H$11:$L$15,2)+COUNTIF($H$19:$L$37,2)+COUNTIF($H$58:$L$59,2)+COUNTIF($H$63:$L$73,2)+COUNTIF($H$41:$L$42,2)</f>
        <v>4</v>
      </c>
      <c r="W81" s="14">
        <f>COUNTIF($H$11:$L$15,3)+COUNTIF($H$19:$L$37,3)+COUNTIF($H$58:$L$59,3)+COUNTIF($H$63:$L$73,3)+COUNTIF($H$41:$L$42,3)</f>
        <v>5</v>
      </c>
      <c r="X81" s="14">
        <f>COUNTIF($H$11:$L$15,4)+COUNTIF($H$19:$L$37,4)+COUNTIF($H$58:$L$59,4)+COUNTIF($H$63:$L$73,4)+COUNTIF($H$41:$L$42,4)</f>
        <v>4</v>
      </c>
      <c r="Y81" s="14">
        <f>COUNTIF($H$11:$L$15,5)+COUNTIF($H$19:$L$37,5)+COUNTIF($H$58:$L$59,5)+COUNTIF($H$63:$L$73,5)+COUNTIF($H$41:$L$42,5)</f>
        <v>4</v>
      </c>
      <c r="Z81" s="14">
        <f>COUNTIF($H$11:$L$15,6)+COUNTIF($H$19:$L$37,6)+COUNTIF($H$58:$L$59,6)+COUNTIF($H$63:$L$73,6)+COUNTIF($H$41:$L$42,6)</f>
        <v>4</v>
      </c>
      <c r="AA81" s="14">
        <f>COUNTIF($H$11:$L$15,7)+COUNTIF($H$19:$L$37,7)+COUNTIF($H$58:$L$59,7)+COUNTIF($H$63:$L$73,7)+COUNTIF($H$41:$L$42,7)</f>
        <v>5</v>
      </c>
      <c r="AB81" s="14">
        <f>COUNTIF($H$11:$L$15,8)+COUNTIF($H$19:$L$37,8)+COUNTIF($H$58:$L$59,8)+COUNTIF($H$63:$L$73,8)+COUNTIF($H$41:$L$42,8)</f>
        <v>4</v>
      </c>
    </row>
    <row r="82" spans="1:28" ht="24.75" customHeight="1" thickBot="1">
      <c r="A82" s="360"/>
      <c r="B82" s="360"/>
      <c r="C82" s="355"/>
      <c r="D82" s="355"/>
      <c r="E82" s="355"/>
      <c r="F82" s="355"/>
      <c r="G82" s="355"/>
      <c r="H82" s="355"/>
      <c r="I82" s="355"/>
      <c r="J82" s="355"/>
      <c r="K82" s="355"/>
      <c r="L82" s="355"/>
      <c r="M82" s="208"/>
      <c r="N82" s="209"/>
      <c r="O82" s="210"/>
      <c r="P82" s="366"/>
      <c r="Q82" s="356" t="s">
        <v>98</v>
      </c>
      <c r="R82" s="357"/>
      <c r="S82" s="357"/>
      <c r="T82" s="358"/>
      <c r="U82" s="14">
        <f>COUNTIF($M$41:$M$42,1)</f>
        <v>0</v>
      </c>
      <c r="V82" s="14">
        <f>COUNTIF($M$41:$M$42,2)</f>
        <v>0</v>
      </c>
      <c r="W82" s="14">
        <f>COUNTIF($M$41:$M$42,3)</f>
        <v>0</v>
      </c>
      <c r="X82" s="14">
        <f>COUNTIF($M$41:$M$42,4)</f>
        <v>0</v>
      </c>
      <c r="Y82" s="14">
        <f>COUNTIF($M$41:$M$42,5)</f>
        <v>0</v>
      </c>
      <c r="Z82" s="14">
        <f>COUNTIF($M$41:$M$42,6)</f>
        <v>1</v>
      </c>
      <c r="AA82" s="14">
        <f>COUNTIF($M$41:$M$42,7)</f>
        <v>1</v>
      </c>
      <c r="AB82" s="14">
        <f>COUNTIF($M$41:$M$42,8)</f>
        <v>0</v>
      </c>
    </row>
    <row r="83" spans="1:28" ht="24.75" customHeight="1" thickBot="1">
      <c r="A83" s="360"/>
      <c r="B83" s="360"/>
      <c r="C83" s="355"/>
      <c r="D83" s="355"/>
      <c r="E83" s="355"/>
      <c r="F83" s="355"/>
      <c r="G83" s="355"/>
      <c r="H83" s="355"/>
      <c r="I83" s="355"/>
      <c r="J83" s="355"/>
      <c r="K83" s="355"/>
      <c r="L83" s="355"/>
      <c r="M83" s="208"/>
      <c r="N83" s="209"/>
      <c r="O83" s="210"/>
      <c r="P83" s="366"/>
      <c r="Q83" s="356" t="s">
        <v>99</v>
      </c>
      <c r="R83" s="357"/>
      <c r="S83" s="357"/>
      <c r="T83" s="358"/>
      <c r="U83" s="14">
        <f>COUNTIF(J46:J51,1)</f>
        <v>0</v>
      </c>
      <c r="V83" s="14">
        <f>COUNTIF(J46:J51,2)</f>
        <v>1</v>
      </c>
      <c r="W83" s="14">
        <f>COUNTIF(J46:J51,3)</f>
        <v>1</v>
      </c>
      <c r="X83" s="14">
        <f>COUNTIF(J46:J51,4)</f>
        <v>1</v>
      </c>
      <c r="Y83" s="14">
        <f>COUNTIF(J46:J51,5)</f>
        <v>1</v>
      </c>
      <c r="Z83" s="14">
        <f>COUNTIF(J46:J51,6)</f>
        <v>1</v>
      </c>
      <c r="AA83" s="14">
        <f>COUNTIF(J46:J51,7)</f>
        <v>0</v>
      </c>
      <c r="AB83" s="14">
        <f>COUNTIF(J46:J51,8)</f>
        <v>1</v>
      </c>
    </row>
    <row r="84" spans="1:28" ht="30" customHeight="1" thickBot="1">
      <c r="A84" s="360"/>
      <c r="B84" s="360"/>
      <c r="C84" s="355"/>
      <c r="D84" s="355"/>
      <c r="E84" s="355"/>
      <c r="F84" s="355"/>
      <c r="G84" s="355"/>
      <c r="H84" s="355"/>
      <c r="I84" s="355"/>
      <c r="J84" s="355"/>
      <c r="K84" s="355"/>
      <c r="L84" s="355"/>
      <c r="M84" s="208"/>
      <c r="N84" s="209"/>
      <c r="O84" s="210"/>
      <c r="P84" s="367"/>
      <c r="Q84" s="361" t="s">
        <v>101</v>
      </c>
      <c r="R84" s="362"/>
      <c r="S84" s="362"/>
      <c r="T84" s="363"/>
      <c r="U84" s="211">
        <f>SUM(U80:U83)</f>
        <v>7</v>
      </c>
      <c r="V84" s="211">
        <f aca="true" t="shared" si="23" ref="V84:AB84">SUM(V80:V83)</f>
        <v>7</v>
      </c>
      <c r="W84" s="211">
        <f t="shared" si="23"/>
        <v>7</v>
      </c>
      <c r="X84" s="211">
        <f t="shared" si="23"/>
        <v>7</v>
      </c>
      <c r="Y84" s="211">
        <f t="shared" si="23"/>
        <v>6</v>
      </c>
      <c r="Z84" s="211">
        <f t="shared" si="23"/>
        <v>7</v>
      </c>
      <c r="AA84" s="211">
        <f t="shared" si="23"/>
        <v>8</v>
      </c>
      <c r="AB84" s="211">
        <f t="shared" si="23"/>
        <v>6</v>
      </c>
    </row>
  </sheetData>
  <sheetProtection/>
  <mergeCells count="89">
    <mergeCell ref="A45:AB45"/>
    <mergeCell ref="A52:B52"/>
    <mergeCell ref="C52:G52"/>
    <mergeCell ref="A82:B82"/>
    <mergeCell ref="H52:L52"/>
    <mergeCell ref="A54:B54"/>
    <mergeCell ref="C54:G54"/>
    <mergeCell ref="H54:L54"/>
    <mergeCell ref="A53:AB53"/>
    <mergeCell ref="C80:G80"/>
    <mergeCell ref="A83:B83"/>
    <mergeCell ref="C83:G83"/>
    <mergeCell ref="H83:L83"/>
    <mergeCell ref="Q83:T83"/>
    <mergeCell ref="P80:P84"/>
    <mergeCell ref="H80:L80"/>
    <mergeCell ref="H81:L81"/>
    <mergeCell ref="A84:B84"/>
    <mergeCell ref="H82:L82"/>
    <mergeCell ref="A62:AB62"/>
    <mergeCell ref="Q84:T84"/>
    <mergeCell ref="Q82:T82"/>
    <mergeCell ref="A81:B81"/>
    <mergeCell ref="Q81:T81"/>
    <mergeCell ref="C60:G60"/>
    <mergeCell ref="H60:L60"/>
    <mergeCell ref="C84:G84"/>
    <mergeCell ref="H84:L84"/>
    <mergeCell ref="C82:G82"/>
    <mergeCell ref="AA3:AB3"/>
    <mergeCell ref="A77:AB77"/>
    <mergeCell ref="C81:G81"/>
    <mergeCell ref="Q80:T80"/>
    <mergeCell ref="C43:G43"/>
    <mergeCell ref="C76:G76"/>
    <mergeCell ref="A78:B78"/>
    <mergeCell ref="A80:B80"/>
    <mergeCell ref="C74:G74"/>
    <mergeCell ref="A55:AB55"/>
    <mergeCell ref="A74:B74"/>
    <mergeCell ref="H78:L78"/>
    <mergeCell ref="C38:G38"/>
    <mergeCell ref="H43:L43"/>
    <mergeCell ref="A9:AB9"/>
    <mergeCell ref="A2:A7"/>
    <mergeCell ref="H38:L38"/>
    <mergeCell ref="A39:AB39"/>
    <mergeCell ref="U2:AB2"/>
    <mergeCell ref="U5:AB5"/>
    <mergeCell ref="A61:AB61"/>
    <mergeCell ref="A56:AB56"/>
    <mergeCell ref="C16:G16"/>
    <mergeCell ref="H16:L16"/>
    <mergeCell ref="A40:AB40"/>
    <mergeCell ref="C78:G78"/>
    <mergeCell ref="H74:L74"/>
    <mergeCell ref="A75:AB75"/>
    <mergeCell ref="A76:B76"/>
    <mergeCell ref="H76:L76"/>
    <mergeCell ref="A10:AB10"/>
    <mergeCell ref="N3:N7"/>
    <mergeCell ref="T3:T7"/>
    <mergeCell ref="A38:B38"/>
    <mergeCell ref="A60:B60"/>
    <mergeCell ref="A16:B16"/>
    <mergeCell ref="A43:B43"/>
    <mergeCell ref="A18:AB18"/>
    <mergeCell ref="A57:AB57"/>
    <mergeCell ref="U7:AB7"/>
    <mergeCell ref="C8:G8"/>
    <mergeCell ref="H8:L8"/>
    <mergeCell ref="C4:G7"/>
    <mergeCell ref="N2:T2"/>
    <mergeCell ref="W3:X3"/>
    <mergeCell ref="A44:AB44"/>
    <mergeCell ref="A17:AB17"/>
    <mergeCell ref="U3:V3"/>
    <mergeCell ref="H4:L7"/>
    <mergeCell ref="Q3:S3"/>
    <mergeCell ref="O3:O7"/>
    <mergeCell ref="Y3:Z3"/>
    <mergeCell ref="S4:S7"/>
    <mergeCell ref="P3:P7"/>
    <mergeCell ref="A1:AB1"/>
    <mergeCell ref="B2:B7"/>
    <mergeCell ref="M4:M7"/>
    <mergeCell ref="Q4:Q7"/>
    <mergeCell ref="C2:M3"/>
    <mergeCell ref="R4:R7"/>
  </mergeCells>
  <conditionalFormatting sqref="U78:AB78">
    <cfRule type="cellIs" priority="353" dxfId="75" operator="notEqual" stopIfTrue="1">
      <formula>30</formula>
    </cfRule>
  </conditionalFormatting>
  <conditionalFormatting sqref="U80:AB80">
    <cfRule type="cellIs" priority="352" dxfId="76" operator="greaterThan" stopIfTrue="1">
      <formula>2</formula>
    </cfRule>
  </conditionalFormatting>
  <conditionalFormatting sqref="O78">
    <cfRule type="cellIs" priority="350" dxfId="2" operator="notEqual" stopIfTrue="1">
      <formula>240</formula>
    </cfRule>
  </conditionalFormatting>
  <conditionalFormatting sqref="N78">
    <cfRule type="cellIs" priority="349" dxfId="2" operator="notEqual" stopIfTrue="1">
      <formula>7200</formula>
    </cfRule>
  </conditionalFormatting>
  <conditionalFormatting sqref="O11 O69:O73">
    <cfRule type="cellIs" priority="266" dxfId="76" operator="lessThan" stopIfTrue="1">
      <formula>3</formula>
    </cfRule>
  </conditionalFormatting>
  <conditionalFormatting sqref="P69:P73">
    <cfRule type="cellIs" priority="239" dxfId="2" operator="notEqual" stopIfTrue="1">
      <formula>Q69+R69+S69</formula>
    </cfRule>
  </conditionalFormatting>
  <conditionalFormatting sqref="P27">
    <cfRule type="cellIs" priority="206" dxfId="2" operator="notEqual" stopIfTrue="1">
      <formula>Q27+R27+S27</formula>
    </cfRule>
  </conditionalFormatting>
  <conditionalFormatting sqref="P24">
    <cfRule type="cellIs" priority="211" dxfId="2" operator="notEqual" stopIfTrue="1">
      <formula>Q24+R24+S24</formula>
    </cfRule>
  </conditionalFormatting>
  <conditionalFormatting sqref="P29">
    <cfRule type="cellIs" priority="203" dxfId="2" operator="notEqual" stopIfTrue="1">
      <formula>Q29+R29+S29</formula>
    </cfRule>
  </conditionalFormatting>
  <conditionalFormatting sqref="P30:P37">
    <cfRule type="cellIs" priority="202" dxfId="2" operator="notEqual" stopIfTrue="1">
      <formula>Q30+R30+S30</formula>
    </cfRule>
  </conditionalFormatting>
  <conditionalFormatting sqref="P28">
    <cfRule type="cellIs" priority="205" dxfId="2" operator="notEqual" stopIfTrue="1">
      <formula>Q28+R28+S28</formula>
    </cfRule>
  </conditionalFormatting>
  <conditionalFormatting sqref="P41">
    <cfRule type="cellIs" priority="181" dxfId="2" operator="notEqual" stopIfTrue="1">
      <formula>Q41+R41+S41</formula>
    </cfRule>
  </conditionalFormatting>
  <conditionalFormatting sqref="P42">
    <cfRule type="cellIs" priority="180" dxfId="2" operator="notEqual" stopIfTrue="1">
      <formula>Q42+R42+S42</formula>
    </cfRule>
  </conditionalFormatting>
  <conditionalFormatting sqref="P46">
    <cfRule type="cellIs" priority="174" dxfId="2" operator="notEqual" stopIfTrue="1">
      <formula>Q46+R46+S46</formula>
    </cfRule>
  </conditionalFormatting>
  <conditionalFormatting sqref="P47">
    <cfRule type="cellIs" priority="173" dxfId="2" operator="notEqual" stopIfTrue="1">
      <formula>Q47+R47+S47</formula>
    </cfRule>
  </conditionalFormatting>
  <conditionalFormatting sqref="P48:P49">
    <cfRule type="cellIs" priority="172" dxfId="2" operator="notEqual" stopIfTrue="1">
      <formula>Q48+R48+S48</formula>
    </cfRule>
  </conditionalFormatting>
  <conditionalFormatting sqref="P50">
    <cfRule type="cellIs" priority="171" dxfId="2" operator="notEqual" stopIfTrue="1">
      <formula>Q50+R50+S50</formula>
    </cfRule>
  </conditionalFormatting>
  <conditionalFormatting sqref="P51">
    <cfRule type="cellIs" priority="169" dxfId="2" operator="notEqual" stopIfTrue="1">
      <formula>Q51+R51+S51</formula>
    </cfRule>
  </conditionalFormatting>
  <conditionalFormatting sqref="P58">
    <cfRule type="cellIs" priority="164" dxfId="2" operator="notEqual" stopIfTrue="1">
      <formula>Q58+R58+S58</formula>
    </cfRule>
  </conditionalFormatting>
  <conditionalFormatting sqref="P59">
    <cfRule type="cellIs" priority="163" dxfId="2" operator="notEqual" stopIfTrue="1">
      <formula>Q59+R59+S59</formula>
    </cfRule>
  </conditionalFormatting>
  <conditionalFormatting sqref="P63">
    <cfRule type="cellIs" priority="156" dxfId="2" operator="notEqual" stopIfTrue="1">
      <formula>Q63+R63+S63</formula>
    </cfRule>
  </conditionalFormatting>
  <conditionalFormatting sqref="P67">
    <cfRule type="cellIs" priority="152" dxfId="2" operator="notEqual" stopIfTrue="1">
      <formula>Q67+R67+S67</formula>
    </cfRule>
  </conditionalFormatting>
  <conditionalFormatting sqref="P64">
    <cfRule type="cellIs" priority="155" dxfId="2" operator="notEqual" stopIfTrue="1">
      <formula>Q64+R64+S64</formula>
    </cfRule>
  </conditionalFormatting>
  <conditionalFormatting sqref="P65">
    <cfRule type="cellIs" priority="154" dxfId="2" operator="notEqual" stopIfTrue="1">
      <formula>Q65+R65+S65</formula>
    </cfRule>
  </conditionalFormatting>
  <conditionalFormatting sqref="P66">
    <cfRule type="cellIs" priority="153" dxfId="2" operator="notEqual" stopIfTrue="1">
      <formula>Q66+R66+S66</formula>
    </cfRule>
  </conditionalFormatting>
  <conditionalFormatting sqref="P68">
    <cfRule type="cellIs" priority="151" dxfId="2" operator="notEqual" stopIfTrue="1">
      <formula>Q68+R68+S68</formula>
    </cfRule>
  </conditionalFormatting>
  <conditionalFormatting sqref="P11">
    <cfRule type="cellIs" priority="136" dxfId="2" operator="notEqual" stopIfTrue="1">
      <formula>Q11+R11+S11</formula>
    </cfRule>
  </conditionalFormatting>
  <conditionalFormatting sqref="P12">
    <cfRule type="cellIs" priority="135" dxfId="2" operator="notEqual" stopIfTrue="1">
      <formula>Q12+R12+S12</formula>
    </cfRule>
  </conditionalFormatting>
  <conditionalFormatting sqref="O12">
    <cfRule type="cellIs" priority="126" dxfId="76" operator="lessThan" stopIfTrue="1">
      <formula>3</formula>
    </cfRule>
  </conditionalFormatting>
  <conditionalFormatting sqref="O15">
    <cfRule type="cellIs" priority="124" dxfId="76" operator="lessThan" stopIfTrue="1">
      <formula>3</formula>
    </cfRule>
  </conditionalFormatting>
  <conditionalFormatting sqref="O27">
    <cfRule type="cellIs" priority="88" dxfId="76" operator="lessThan" stopIfTrue="1">
      <formula>3</formula>
    </cfRule>
  </conditionalFormatting>
  <conditionalFormatting sqref="O24">
    <cfRule type="cellIs" priority="93" dxfId="76" operator="lessThan" stopIfTrue="1">
      <formula>3</formula>
    </cfRule>
  </conditionalFormatting>
  <conditionalFormatting sqref="O29">
    <cfRule type="cellIs" priority="85" dxfId="76" operator="lessThan" stopIfTrue="1">
      <formula>3</formula>
    </cfRule>
  </conditionalFormatting>
  <conditionalFormatting sqref="O30:O37">
    <cfRule type="cellIs" priority="84" dxfId="76" operator="lessThan" stopIfTrue="1">
      <formula>3</formula>
    </cfRule>
  </conditionalFormatting>
  <conditionalFormatting sqref="O28">
    <cfRule type="cellIs" priority="87" dxfId="76" operator="lessThan" stopIfTrue="1">
      <formula>3</formula>
    </cfRule>
  </conditionalFormatting>
  <conditionalFormatting sqref="O46">
    <cfRule type="cellIs" priority="67" dxfId="76" operator="lessThan" stopIfTrue="1">
      <formula>3</formula>
    </cfRule>
  </conditionalFormatting>
  <conditionalFormatting sqref="O47">
    <cfRule type="cellIs" priority="66" dxfId="76" operator="lessThan" stopIfTrue="1">
      <formula>3</formula>
    </cfRule>
  </conditionalFormatting>
  <conditionalFormatting sqref="O48:O49">
    <cfRule type="cellIs" priority="65" dxfId="76" operator="lessThan" stopIfTrue="1">
      <formula>3</formula>
    </cfRule>
  </conditionalFormatting>
  <conditionalFormatting sqref="O50">
    <cfRule type="cellIs" priority="64" dxfId="76" operator="lessThan" stopIfTrue="1">
      <formula>3</formula>
    </cfRule>
  </conditionalFormatting>
  <conditionalFormatting sqref="O51">
    <cfRule type="cellIs" priority="62" dxfId="76" operator="lessThan" stopIfTrue="1">
      <formula>3</formula>
    </cfRule>
  </conditionalFormatting>
  <conditionalFormatting sqref="O58">
    <cfRule type="cellIs" priority="57" dxfId="76" operator="lessThan" stopIfTrue="1">
      <formula>3</formula>
    </cfRule>
  </conditionalFormatting>
  <conditionalFormatting sqref="O59">
    <cfRule type="cellIs" priority="56" dxfId="76" operator="lessThan" stopIfTrue="1">
      <formula>3</formula>
    </cfRule>
  </conditionalFormatting>
  <conditionalFormatting sqref="O65">
    <cfRule type="cellIs" priority="49" dxfId="76" operator="lessThan" stopIfTrue="1">
      <formula>3</formula>
    </cfRule>
  </conditionalFormatting>
  <conditionalFormatting sqref="O63">
    <cfRule type="cellIs" priority="51" dxfId="76" operator="lessThan" stopIfTrue="1">
      <formula>3</formula>
    </cfRule>
  </conditionalFormatting>
  <conditionalFormatting sqref="O64">
    <cfRule type="cellIs" priority="50" dxfId="76" operator="lessThan" stopIfTrue="1">
      <formula>3</formula>
    </cfRule>
  </conditionalFormatting>
  <conditionalFormatting sqref="O66">
    <cfRule type="cellIs" priority="48" dxfId="76" operator="lessThan" stopIfTrue="1">
      <formula>3</formula>
    </cfRule>
  </conditionalFormatting>
  <conditionalFormatting sqref="O67">
    <cfRule type="cellIs" priority="47" dxfId="76" operator="lessThan" stopIfTrue="1">
      <formula>3</formula>
    </cfRule>
  </conditionalFormatting>
  <conditionalFormatting sqref="O68">
    <cfRule type="cellIs" priority="46" dxfId="76" operator="lessThan" stopIfTrue="1">
      <formula>3</formula>
    </cfRule>
  </conditionalFormatting>
  <conditionalFormatting sqref="O76">
    <cfRule type="cellIs" priority="31" dxfId="2" operator="lessThan" stopIfTrue="1">
      <formula>60</formula>
    </cfRule>
  </conditionalFormatting>
  <conditionalFormatting sqref="U84">
    <cfRule type="cellIs" priority="30" dxfId="2" operator="greaterThan" stopIfTrue="1">
      <formula>8</formula>
    </cfRule>
  </conditionalFormatting>
  <conditionalFormatting sqref="V84">
    <cfRule type="cellIs" priority="29" dxfId="2" operator="greaterThan" stopIfTrue="1">
      <formula>8</formula>
    </cfRule>
  </conditionalFormatting>
  <conditionalFormatting sqref="W84">
    <cfRule type="cellIs" priority="28" dxfId="2" operator="greaterThan" stopIfTrue="1">
      <formula>8</formula>
    </cfRule>
  </conditionalFormatting>
  <conditionalFormatting sqref="X84">
    <cfRule type="cellIs" priority="27" dxfId="2" operator="greaterThan" stopIfTrue="1">
      <formula>8</formula>
    </cfRule>
  </conditionalFormatting>
  <conditionalFormatting sqref="Y84">
    <cfRule type="cellIs" priority="26" dxfId="2" operator="greaterThan" stopIfTrue="1">
      <formula>8</formula>
    </cfRule>
  </conditionalFormatting>
  <conditionalFormatting sqref="Z84">
    <cfRule type="cellIs" priority="25" dxfId="2" operator="greaterThan" stopIfTrue="1">
      <formula>8</formula>
    </cfRule>
  </conditionalFormatting>
  <conditionalFormatting sqref="AA84">
    <cfRule type="cellIs" priority="24" dxfId="2" operator="greaterThan" stopIfTrue="1">
      <formula>8</formula>
    </cfRule>
  </conditionalFormatting>
  <conditionalFormatting sqref="AB84">
    <cfRule type="cellIs" priority="23" dxfId="2" operator="greaterThan" stopIfTrue="1">
      <formula>8</formula>
    </cfRule>
  </conditionalFormatting>
  <conditionalFormatting sqref="O52">
    <cfRule type="cellIs" priority="21" dxfId="2" operator="lessThan" stopIfTrue="1">
      <formula>24</formula>
    </cfRule>
  </conditionalFormatting>
  <conditionalFormatting sqref="O19">
    <cfRule type="cellIs" priority="15" dxfId="76" operator="lessThan" stopIfTrue="1">
      <formula>3</formula>
    </cfRule>
  </conditionalFormatting>
  <conditionalFormatting sqref="P20">
    <cfRule type="cellIs" priority="18" dxfId="2" operator="notEqual" stopIfTrue="1">
      <formula>Q20+R20+S20</formula>
    </cfRule>
  </conditionalFormatting>
  <conditionalFormatting sqref="O20">
    <cfRule type="cellIs" priority="17" dxfId="76" operator="lessThan" stopIfTrue="1">
      <formula>3</formula>
    </cfRule>
  </conditionalFormatting>
  <conditionalFormatting sqref="P21">
    <cfRule type="cellIs" priority="12" dxfId="2" operator="notEqual" stopIfTrue="1">
      <formula>Q21+R21+S21</formula>
    </cfRule>
  </conditionalFormatting>
  <conditionalFormatting sqref="O21">
    <cfRule type="cellIs" priority="11" dxfId="76" operator="lessThan" stopIfTrue="1">
      <formula>3</formula>
    </cfRule>
  </conditionalFormatting>
  <conditionalFormatting sqref="P19">
    <cfRule type="cellIs" priority="16" dxfId="2" operator="notEqual" stopIfTrue="1">
      <formula>Q19+R19+S19</formula>
    </cfRule>
  </conditionalFormatting>
  <conditionalFormatting sqref="P22">
    <cfRule type="cellIs" priority="14" dxfId="2" operator="notEqual" stopIfTrue="1">
      <formula>Q22+R22+S22</formula>
    </cfRule>
  </conditionalFormatting>
  <conditionalFormatting sqref="O22">
    <cfRule type="cellIs" priority="13" dxfId="76" operator="lessThan" stopIfTrue="1">
      <formula>3</formula>
    </cfRule>
  </conditionalFormatting>
  <conditionalFormatting sqref="P23">
    <cfRule type="cellIs" priority="10" dxfId="2" operator="notEqual" stopIfTrue="1">
      <formula>Q23+R23+S23</formula>
    </cfRule>
  </conditionalFormatting>
  <conditionalFormatting sqref="O23">
    <cfRule type="cellIs" priority="9" dxfId="76" operator="lessThan" stopIfTrue="1">
      <formula>3</formula>
    </cfRule>
  </conditionalFormatting>
  <conditionalFormatting sqref="P25:P26">
    <cfRule type="cellIs" priority="8" dxfId="2" operator="notEqual" stopIfTrue="1">
      <formula>Q25+R25+S25</formula>
    </cfRule>
  </conditionalFormatting>
  <conditionalFormatting sqref="O25:O26">
    <cfRule type="cellIs" priority="7" dxfId="76" operator="lessThan" stopIfTrue="1">
      <formula>3</formula>
    </cfRule>
  </conditionalFormatting>
  <conditionalFormatting sqref="P13">
    <cfRule type="cellIs" priority="4" dxfId="2" operator="notEqual" stopIfTrue="1">
      <formula>Q13+R13+S13</formula>
    </cfRule>
  </conditionalFormatting>
  <conditionalFormatting sqref="O13">
    <cfRule type="cellIs" priority="3" dxfId="76" operator="lessThan" stopIfTrue="1">
      <formula>3</formula>
    </cfRule>
  </conditionalFormatting>
  <conditionalFormatting sqref="O14">
    <cfRule type="cellIs" priority="2" dxfId="76" operator="lessThan" stopIfTrue="1">
      <formula>3</formula>
    </cfRule>
  </conditionalFormatting>
  <conditionalFormatting sqref="P14:P15">
    <cfRule type="cellIs" priority="1" dxfId="2" operator="notEqual" stopIfTrue="1">
      <formula>Q14+R14+S14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A21"/>
  <sheetViews>
    <sheetView tabSelected="1" zoomScale="70" zoomScaleNormal="70" zoomScalePageLayoutView="0" workbookViewId="0" topLeftCell="A1">
      <selection activeCell="C21" sqref="C21"/>
    </sheetView>
  </sheetViews>
  <sheetFormatPr defaultColWidth="9.00390625" defaultRowHeight="12.75"/>
  <cols>
    <col min="1" max="1" width="4.75390625" style="0" customWidth="1"/>
    <col min="2" max="2" width="54.00390625" style="0" customWidth="1"/>
    <col min="3" max="27" width="7.75390625" style="0" customWidth="1"/>
  </cols>
  <sheetData>
    <row r="1" spans="1:27" ht="23.25" thickBot="1">
      <c r="A1" s="95"/>
      <c r="B1" s="96" t="s">
        <v>304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7" ht="17.25" thickBot="1" thickTop="1">
      <c r="A2" s="390" t="s">
        <v>204</v>
      </c>
      <c r="B2" s="393" t="s">
        <v>219</v>
      </c>
      <c r="C2" s="396" t="s">
        <v>302</v>
      </c>
      <c r="D2" s="397"/>
      <c r="E2" s="397"/>
      <c r="F2" s="397"/>
      <c r="G2" s="397"/>
      <c r="H2" s="397"/>
      <c r="I2" s="373" t="s">
        <v>205</v>
      </c>
      <c r="J2" s="373"/>
      <c r="K2" s="373"/>
      <c r="L2" s="373"/>
      <c r="M2" s="231">
        <v>13</v>
      </c>
      <c r="N2" s="98"/>
      <c r="O2" s="396" t="s">
        <v>303</v>
      </c>
      <c r="P2" s="397"/>
      <c r="Q2" s="397"/>
      <c r="R2" s="397"/>
      <c r="S2" s="397"/>
      <c r="T2" s="397"/>
      <c r="U2" s="373" t="s">
        <v>205</v>
      </c>
      <c r="V2" s="373"/>
      <c r="W2" s="373"/>
      <c r="X2" s="373"/>
      <c r="Y2" s="231">
        <v>12</v>
      </c>
      <c r="Z2" s="98"/>
      <c r="AA2" s="384" t="s">
        <v>206</v>
      </c>
    </row>
    <row r="3" spans="1:27" ht="16.5" thickBot="1">
      <c r="A3" s="391"/>
      <c r="B3" s="394"/>
      <c r="C3" s="387" t="s">
        <v>70</v>
      </c>
      <c r="D3" s="381" t="s">
        <v>13</v>
      </c>
      <c r="E3" s="377" t="s">
        <v>207</v>
      </c>
      <c r="F3" s="379"/>
      <c r="G3" s="379"/>
      <c r="H3" s="380"/>
      <c r="I3" s="381" t="s">
        <v>208</v>
      </c>
      <c r="J3" s="369" t="s">
        <v>209</v>
      </c>
      <c r="K3" s="369" t="s">
        <v>210</v>
      </c>
      <c r="L3" s="369" t="s">
        <v>211</v>
      </c>
      <c r="M3" s="377" t="s">
        <v>212</v>
      </c>
      <c r="N3" s="378"/>
      <c r="O3" s="387" t="s">
        <v>70</v>
      </c>
      <c r="P3" s="381" t="s">
        <v>13</v>
      </c>
      <c r="Q3" s="377" t="s">
        <v>207</v>
      </c>
      <c r="R3" s="379"/>
      <c r="S3" s="379"/>
      <c r="T3" s="380"/>
      <c r="U3" s="381" t="s">
        <v>208</v>
      </c>
      <c r="V3" s="369" t="s">
        <v>209</v>
      </c>
      <c r="W3" s="369" t="s">
        <v>210</v>
      </c>
      <c r="X3" s="369" t="s">
        <v>211</v>
      </c>
      <c r="Y3" s="377" t="s">
        <v>212</v>
      </c>
      <c r="Z3" s="378"/>
      <c r="AA3" s="385"/>
    </row>
    <row r="4" spans="1:27" ht="16.5" thickBot="1">
      <c r="A4" s="391"/>
      <c r="B4" s="394"/>
      <c r="C4" s="388"/>
      <c r="D4" s="382"/>
      <c r="E4" s="369" t="s">
        <v>0</v>
      </c>
      <c r="F4" s="377" t="s">
        <v>213</v>
      </c>
      <c r="G4" s="379"/>
      <c r="H4" s="380"/>
      <c r="I4" s="382"/>
      <c r="J4" s="376"/>
      <c r="K4" s="376"/>
      <c r="L4" s="376"/>
      <c r="M4" s="369" t="s">
        <v>214</v>
      </c>
      <c r="N4" s="371" t="s">
        <v>215</v>
      </c>
      <c r="O4" s="388"/>
      <c r="P4" s="382"/>
      <c r="Q4" s="369" t="s">
        <v>0</v>
      </c>
      <c r="R4" s="377" t="s">
        <v>213</v>
      </c>
      <c r="S4" s="379"/>
      <c r="T4" s="380"/>
      <c r="U4" s="382"/>
      <c r="V4" s="376"/>
      <c r="W4" s="376"/>
      <c r="X4" s="376"/>
      <c r="Y4" s="369" t="s">
        <v>214</v>
      </c>
      <c r="Z4" s="371" t="s">
        <v>215</v>
      </c>
      <c r="AA4" s="385"/>
    </row>
    <row r="5" spans="1:27" ht="37.5" thickBot="1">
      <c r="A5" s="392"/>
      <c r="B5" s="395"/>
      <c r="C5" s="389"/>
      <c r="D5" s="383"/>
      <c r="E5" s="370"/>
      <c r="F5" s="99" t="s">
        <v>216</v>
      </c>
      <c r="G5" s="99" t="s">
        <v>217</v>
      </c>
      <c r="H5" s="99" t="s">
        <v>218</v>
      </c>
      <c r="I5" s="383"/>
      <c r="J5" s="370"/>
      <c r="K5" s="370"/>
      <c r="L5" s="370"/>
      <c r="M5" s="370"/>
      <c r="N5" s="372"/>
      <c r="O5" s="389"/>
      <c r="P5" s="383"/>
      <c r="Q5" s="370"/>
      <c r="R5" s="99" t="s">
        <v>216</v>
      </c>
      <c r="S5" s="99" t="s">
        <v>217</v>
      </c>
      <c r="T5" s="99" t="s">
        <v>218</v>
      </c>
      <c r="U5" s="383"/>
      <c r="V5" s="370"/>
      <c r="W5" s="370"/>
      <c r="X5" s="370"/>
      <c r="Y5" s="370"/>
      <c r="Z5" s="372"/>
      <c r="AA5" s="386"/>
    </row>
    <row r="6" spans="1:27" ht="19.5" thickBot="1">
      <c r="A6" s="100">
        <v>1</v>
      </c>
      <c r="B6" s="114" t="s">
        <v>309</v>
      </c>
      <c r="C6" s="101">
        <v>3</v>
      </c>
      <c r="D6" s="102">
        <f>C6*30</f>
        <v>90</v>
      </c>
      <c r="E6" s="103">
        <f aca="true" t="shared" si="0" ref="E6:E20">SUM(F6:H6)</f>
        <v>30</v>
      </c>
      <c r="F6" s="104">
        <v>10</v>
      </c>
      <c r="G6" s="104">
        <v>20</v>
      </c>
      <c r="H6" s="104"/>
      <c r="I6" s="103">
        <f aca="true" t="shared" si="1" ref="I6:I20">D6-E6</f>
        <v>60</v>
      </c>
      <c r="J6" s="105">
        <f aca="true" t="shared" si="2" ref="J6:J20">E6/$M$2</f>
        <v>2.3076923076923075</v>
      </c>
      <c r="K6" s="104"/>
      <c r="L6" s="103">
        <f>ROUND(C6/3,0)</f>
        <v>1</v>
      </c>
      <c r="M6" s="104"/>
      <c r="N6" s="106">
        <v>1</v>
      </c>
      <c r="O6" s="101"/>
      <c r="P6" s="102"/>
      <c r="Q6" s="103"/>
      <c r="R6" s="104"/>
      <c r="S6" s="104"/>
      <c r="T6" s="104"/>
      <c r="U6" s="103"/>
      <c r="V6" s="105"/>
      <c r="W6" s="104"/>
      <c r="X6" s="103"/>
      <c r="Y6" s="104"/>
      <c r="Z6" s="106"/>
      <c r="AA6" s="107"/>
    </row>
    <row r="7" spans="1:27" ht="19.5" thickBot="1">
      <c r="A7" s="100">
        <v>2</v>
      </c>
      <c r="B7" s="114" t="s">
        <v>231</v>
      </c>
      <c r="C7" s="101">
        <v>5</v>
      </c>
      <c r="D7" s="102">
        <f>C7*30</f>
        <v>150</v>
      </c>
      <c r="E7" s="103">
        <f>SUM(F7:H7)</f>
        <v>100</v>
      </c>
      <c r="F7" s="104">
        <v>10</v>
      </c>
      <c r="G7" s="104">
        <v>40</v>
      </c>
      <c r="H7" s="104">
        <v>50</v>
      </c>
      <c r="I7" s="103">
        <f>D7-E7</f>
        <v>50</v>
      </c>
      <c r="J7" s="105">
        <f>E7/$M$2</f>
        <v>7.6923076923076925</v>
      </c>
      <c r="K7" s="104"/>
      <c r="L7" s="103">
        <f>ROUND(C7/3,0)</f>
        <v>2</v>
      </c>
      <c r="M7" s="104"/>
      <c r="N7" s="106">
        <v>1</v>
      </c>
      <c r="O7" s="101"/>
      <c r="P7" s="102">
        <f>O7*30</f>
        <v>0</v>
      </c>
      <c r="Q7" s="103">
        <f>SUM(R7:T7)</f>
        <v>0</v>
      </c>
      <c r="R7" s="104"/>
      <c r="S7" s="104"/>
      <c r="T7" s="104"/>
      <c r="U7" s="103">
        <f>P7-Q7</f>
        <v>0</v>
      </c>
      <c r="V7" s="105">
        <f>Q7/$Y$2</f>
        <v>0</v>
      </c>
      <c r="W7" s="104"/>
      <c r="X7" s="103">
        <f>ROUND(O7/3,0)</f>
        <v>0</v>
      </c>
      <c r="Y7" s="104"/>
      <c r="Z7" s="106"/>
      <c r="AA7" s="107"/>
    </row>
    <row r="8" spans="1:27" ht="38.25" thickBot="1">
      <c r="A8" s="100">
        <v>3</v>
      </c>
      <c r="B8" s="114" t="s">
        <v>232</v>
      </c>
      <c r="C8" s="101"/>
      <c r="D8" s="102">
        <f aca="true" t="shared" si="3" ref="D8:D20">C8*30</f>
        <v>0</v>
      </c>
      <c r="E8" s="103">
        <f t="shared" si="0"/>
        <v>0</v>
      </c>
      <c r="F8" s="104"/>
      <c r="G8" s="104"/>
      <c r="H8" s="104"/>
      <c r="I8" s="103">
        <f t="shared" si="1"/>
        <v>0</v>
      </c>
      <c r="J8" s="105">
        <f t="shared" si="2"/>
        <v>0</v>
      </c>
      <c r="K8" s="104"/>
      <c r="L8" s="103">
        <f>ROUND(C8/3,0)</f>
        <v>0</v>
      </c>
      <c r="M8" s="104"/>
      <c r="N8" s="106"/>
      <c r="O8" s="101">
        <v>4</v>
      </c>
      <c r="P8" s="102">
        <f aca="true" t="shared" si="4" ref="P8:P20">O8*30</f>
        <v>120</v>
      </c>
      <c r="Q8" s="103">
        <f aca="true" t="shared" si="5" ref="Q8:Q20">SUM(R8:T8)</f>
        <v>80</v>
      </c>
      <c r="R8" s="104">
        <v>8</v>
      </c>
      <c r="S8" s="104">
        <v>32</v>
      </c>
      <c r="T8" s="104">
        <v>40</v>
      </c>
      <c r="U8" s="103">
        <f aca="true" t="shared" si="6" ref="U8:U20">P8-Q8</f>
        <v>40</v>
      </c>
      <c r="V8" s="105">
        <f aca="true" t="shared" si="7" ref="V8:V20">Q8/$Y$2</f>
        <v>6.666666666666667</v>
      </c>
      <c r="W8" s="104"/>
      <c r="X8" s="103">
        <f aca="true" t="shared" si="8" ref="X8:X20">ROUND(O8/3,0)</f>
        <v>1</v>
      </c>
      <c r="Y8" s="104">
        <v>1</v>
      </c>
      <c r="Z8" s="106"/>
      <c r="AA8" s="107"/>
    </row>
    <row r="9" spans="1:27" ht="19.5" thickBot="1">
      <c r="A9" s="100">
        <v>4</v>
      </c>
      <c r="B9" s="115" t="s">
        <v>247</v>
      </c>
      <c r="C9" s="101">
        <v>3</v>
      </c>
      <c r="D9" s="102">
        <f t="shared" si="3"/>
        <v>90</v>
      </c>
      <c r="E9" s="103">
        <f t="shared" si="0"/>
        <v>60</v>
      </c>
      <c r="F9" s="104">
        <v>6</v>
      </c>
      <c r="G9" s="104">
        <v>54</v>
      </c>
      <c r="H9" s="104"/>
      <c r="I9" s="103">
        <f t="shared" si="1"/>
        <v>30</v>
      </c>
      <c r="J9" s="105">
        <f t="shared" si="2"/>
        <v>4.615384615384615</v>
      </c>
      <c r="K9" s="104"/>
      <c r="L9" s="103">
        <f aca="true" t="shared" si="9" ref="L9:L20">ROUND(C9/3,0)</f>
        <v>1</v>
      </c>
      <c r="M9" s="104">
        <v>1</v>
      </c>
      <c r="N9" s="106"/>
      <c r="O9" s="101"/>
      <c r="P9" s="102">
        <f t="shared" si="4"/>
        <v>0</v>
      </c>
      <c r="Q9" s="103">
        <f t="shared" si="5"/>
        <v>0</v>
      </c>
      <c r="R9" s="104"/>
      <c r="S9" s="104"/>
      <c r="T9" s="104"/>
      <c r="U9" s="103">
        <f t="shared" si="6"/>
        <v>0</v>
      </c>
      <c r="V9" s="105">
        <f t="shared" si="7"/>
        <v>0</v>
      </c>
      <c r="W9" s="104"/>
      <c r="X9" s="103">
        <f t="shared" si="8"/>
        <v>0</v>
      </c>
      <c r="Y9" s="104"/>
      <c r="Z9" s="106"/>
      <c r="AA9" s="107"/>
    </row>
    <row r="10" spans="1:27" ht="19.5" thickBot="1">
      <c r="A10" s="100">
        <v>5</v>
      </c>
      <c r="B10" s="115" t="s">
        <v>157</v>
      </c>
      <c r="C10" s="101">
        <v>3</v>
      </c>
      <c r="D10" s="102">
        <f t="shared" si="3"/>
        <v>90</v>
      </c>
      <c r="E10" s="103">
        <f t="shared" si="0"/>
        <v>42</v>
      </c>
      <c r="F10" s="104">
        <v>6</v>
      </c>
      <c r="G10" s="104">
        <v>24</v>
      </c>
      <c r="H10" s="104">
        <v>12</v>
      </c>
      <c r="I10" s="103">
        <f t="shared" si="1"/>
        <v>48</v>
      </c>
      <c r="J10" s="105">
        <f t="shared" si="2"/>
        <v>3.230769230769231</v>
      </c>
      <c r="K10" s="104"/>
      <c r="L10" s="103">
        <f t="shared" si="9"/>
        <v>1</v>
      </c>
      <c r="M10" s="104">
        <v>1</v>
      </c>
      <c r="N10" s="106"/>
      <c r="O10" s="101"/>
      <c r="P10" s="102">
        <f t="shared" si="4"/>
        <v>0</v>
      </c>
      <c r="Q10" s="103">
        <f t="shared" si="5"/>
        <v>0</v>
      </c>
      <c r="R10" s="104"/>
      <c r="S10" s="104"/>
      <c r="T10" s="104"/>
      <c r="U10" s="103">
        <f t="shared" si="6"/>
        <v>0</v>
      </c>
      <c r="V10" s="105">
        <f t="shared" si="7"/>
        <v>0</v>
      </c>
      <c r="W10" s="104"/>
      <c r="X10" s="103">
        <f t="shared" si="8"/>
        <v>0</v>
      </c>
      <c r="Y10" s="104"/>
      <c r="Z10" s="106"/>
      <c r="AA10" s="107"/>
    </row>
    <row r="11" spans="1:27" ht="19.5" thickBot="1">
      <c r="A11" s="100">
        <v>6</v>
      </c>
      <c r="B11" s="116" t="s">
        <v>158</v>
      </c>
      <c r="C11" s="101">
        <v>3</v>
      </c>
      <c r="D11" s="102">
        <f t="shared" si="3"/>
        <v>90</v>
      </c>
      <c r="E11" s="103">
        <f t="shared" si="0"/>
        <v>0</v>
      </c>
      <c r="F11" s="104"/>
      <c r="G11" s="104"/>
      <c r="H11" s="104"/>
      <c r="I11" s="103">
        <f t="shared" si="1"/>
        <v>90</v>
      </c>
      <c r="J11" s="105">
        <f t="shared" si="2"/>
        <v>0</v>
      </c>
      <c r="K11" s="104">
        <v>1</v>
      </c>
      <c r="L11" s="103">
        <v>0</v>
      </c>
      <c r="M11" s="104"/>
      <c r="N11" s="106"/>
      <c r="O11" s="101"/>
      <c r="P11" s="102">
        <f t="shared" si="4"/>
        <v>0</v>
      </c>
      <c r="Q11" s="103">
        <f t="shared" si="5"/>
        <v>0</v>
      </c>
      <c r="R11" s="104"/>
      <c r="S11" s="104"/>
      <c r="T11" s="104"/>
      <c r="U11" s="103">
        <f t="shared" si="6"/>
        <v>0</v>
      </c>
      <c r="V11" s="105">
        <f t="shared" si="7"/>
        <v>0</v>
      </c>
      <c r="W11" s="104"/>
      <c r="X11" s="103">
        <f t="shared" si="8"/>
        <v>0</v>
      </c>
      <c r="Y11" s="104"/>
      <c r="Z11" s="106"/>
      <c r="AA11" s="107"/>
    </row>
    <row r="12" spans="1:27" ht="24" customHeight="1" thickBot="1">
      <c r="A12" s="100">
        <v>7</v>
      </c>
      <c r="B12" s="116" t="s">
        <v>254</v>
      </c>
      <c r="C12" s="101">
        <v>3</v>
      </c>
      <c r="D12" s="102">
        <f t="shared" si="3"/>
        <v>90</v>
      </c>
      <c r="E12" s="103">
        <f t="shared" si="0"/>
        <v>60</v>
      </c>
      <c r="F12" s="104">
        <v>6</v>
      </c>
      <c r="G12" s="104">
        <v>54</v>
      </c>
      <c r="H12" s="104"/>
      <c r="I12" s="103">
        <f t="shared" si="1"/>
        <v>30</v>
      </c>
      <c r="J12" s="105">
        <f t="shared" si="2"/>
        <v>4.615384615384615</v>
      </c>
      <c r="K12" s="104"/>
      <c r="L12" s="103">
        <v>0</v>
      </c>
      <c r="M12" s="104"/>
      <c r="N12" s="106">
        <v>1</v>
      </c>
      <c r="O12" s="101"/>
      <c r="P12" s="102">
        <f t="shared" si="4"/>
        <v>0</v>
      </c>
      <c r="Q12" s="103">
        <f t="shared" si="5"/>
        <v>0</v>
      </c>
      <c r="R12" s="104"/>
      <c r="S12" s="104"/>
      <c r="T12" s="104"/>
      <c r="U12" s="103">
        <f t="shared" si="6"/>
        <v>0</v>
      </c>
      <c r="V12" s="105">
        <f t="shared" si="7"/>
        <v>0</v>
      </c>
      <c r="W12" s="104"/>
      <c r="X12" s="103">
        <f t="shared" si="8"/>
        <v>0</v>
      </c>
      <c r="Y12" s="104"/>
      <c r="Z12" s="106"/>
      <c r="AA12" s="107"/>
    </row>
    <row r="13" spans="1:27" ht="19.5" customHeight="1" thickBot="1">
      <c r="A13" s="100">
        <v>8</v>
      </c>
      <c r="B13" s="116" t="s">
        <v>317</v>
      </c>
      <c r="C13" s="101"/>
      <c r="D13" s="102"/>
      <c r="E13" s="103"/>
      <c r="F13" s="104"/>
      <c r="G13" s="104"/>
      <c r="H13" s="104"/>
      <c r="I13" s="103"/>
      <c r="J13" s="105"/>
      <c r="K13" s="104"/>
      <c r="L13" s="103"/>
      <c r="M13" s="104"/>
      <c r="N13" s="106"/>
      <c r="O13" s="101">
        <v>3</v>
      </c>
      <c r="P13" s="102">
        <f t="shared" si="4"/>
        <v>90</v>
      </c>
      <c r="Q13" s="103">
        <f t="shared" si="5"/>
        <v>60</v>
      </c>
      <c r="R13" s="104">
        <v>12</v>
      </c>
      <c r="S13" s="104"/>
      <c r="T13" s="104">
        <v>48</v>
      </c>
      <c r="U13" s="103">
        <f t="shared" si="6"/>
        <v>30</v>
      </c>
      <c r="V13" s="105">
        <f t="shared" si="7"/>
        <v>5</v>
      </c>
      <c r="W13" s="104"/>
      <c r="X13" s="103">
        <f t="shared" si="8"/>
        <v>1</v>
      </c>
      <c r="Y13" s="104"/>
      <c r="Z13" s="106"/>
      <c r="AA13" s="107"/>
    </row>
    <row r="14" spans="1:27" ht="19.5" thickBot="1">
      <c r="A14" s="100">
        <v>9</v>
      </c>
      <c r="B14" s="116" t="s">
        <v>310</v>
      </c>
      <c r="C14" s="101"/>
      <c r="D14" s="102"/>
      <c r="E14" s="103"/>
      <c r="F14" s="104"/>
      <c r="G14" s="104"/>
      <c r="H14" s="104"/>
      <c r="I14" s="103"/>
      <c r="J14" s="105"/>
      <c r="K14" s="104"/>
      <c r="L14" s="103"/>
      <c r="M14" s="104"/>
      <c r="N14" s="106"/>
      <c r="O14" s="101">
        <v>3</v>
      </c>
      <c r="P14" s="102">
        <f t="shared" si="4"/>
        <v>90</v>
      </c>
      <c r="Q14" s="103">
        <f t="shared" si="5"/>
        <v>30</v>
      </c>
      <c r="R14" s="104">
        <v>10</v>
      </c>
      <c r="S14" s="104">
        <v>20</v>
      </c>
      <c r="T14" s="104"/>
      <c r="U14" s="103">
        <f t="shared" si="6"/>
        <v>60</v>
      </c>
      <c r="V14" s="105">
        <f t="shared" si="7"/>
        <v>2.5</v>
      </c>
      <c r="W14" s="104"/>
      <c r="X14" s="103">
        <f t="shared" si="8"/>
        <v>1</v>
      </c>
      <c r="Y14" s="104"/>
      <c r="Z14" s="106">
        <v>1</v>
      </c>
      <c r="AA14" s="107"/>
    </row>
    <row r="15" spans="1:27" ht="19.5" thickBot="1">
      <c r="A15" s="100">
        <v>10</v>
      </c>
      <c r="B15" s="116" t="s">
        <v>159</v>
      </c>
      <c r="C15" s="101"/>
      <c r="D15" s="102">
        <f t="shared" si="3"/>
        <v>0</v>
      </c>
      <c r="E15" s="103">
        <f t="shared" si="0"/>
        <v>0</v>
      </c>
      <c r="F15" s="104"/>
      <c r="G15" s="104"/>
      <c r="H15" s="104"/>
      <c r="I15" s="103">
        <f t="shared" si="1"/>
        <v>0</v>
      </c>
      <c r="J15" s="105">
        <f t="shared" si="2"/>
        <v>0</v>
      </c>
      <c r="K15" s="104"/>
      <c r="L15" s="103">
        <f t="shared" si="9"/>
        <v>0</v>
      </c>
      <c r="M15" s="104"/>
      <c r="N15" s="106"/>
      <c r="O15" s="101">
        <v>10</v>
      </c>
      <c r="P15" s="102">
        <f t="shared" si="4"/>
        <v>300</v>
      </c>
      <c r="Q15" s="103">
        <f t="shared" si="5"/>
        <v>0</v>
      </c>
      <c r="R15" s="104"/>
      <c r="S15" s="104"/>
      <c r="T15" s="104"/>
      <c r="U15" s="103">
        <f t="shared" si="6"/>
        <v>300</v>
      </c>
      <c r="V15" s="105">
        <f t="shared" si="7"/>
        <v>0</v>
      </c>
      <c r="W15" s="104"/>
      <c r="X15" s="103">
        <v>0</v>
      </c>
      <c r="Y15" s="104"/>
      <c r="Z15" s="106">
        <v>1</v>
      </c>
      <c r="AA15" s="107"/>
    </row>
    <row r="16" spans="1:27" ht="19.5" thickBot="1">
      <c r="A16" s="100">
        <v>11</v>
      </c>
      <c r="B16" s="115" t="s">
        <v>307</v>
      </c>
      <c r="C16" s="101">
        <v>5</v>
      </c>
      <c r="D16" s="102">
        <f t="shared" si="3"/>
        <v>150</v>
      </c>
      <c r="E16" s="103">
        <f t="shared" si="0"/>
        <v>60</v>
      </c>
      <c r="F16" s="104">
        <v>10</v>
      </c>
      <c r="G16" s="104"/>
      <c r="H16" s="104">
        <v>50</v>
      </c>
      <c r="I16" s="103">
        <f t="shared" si="1"/>
        <v>90</v>
      </c>
      <c r="J16" s="105">
        <f t="shared" si="2"/>
        <v>4.615384615384615</v>
      </c>
      <c r="K16" s="104"/>
      <c r="L16" s="103">
        <f t="shared" si="9"/>
        <v>2</v>
      </c>
      <c r="M16" s="104"/>
      <c r="N16" s="106">
        <v>1</v>
      </c>
      <c r="O16" s="101"/>
      <c r="P16" s="102">
        <f t="shared" si="4"/>
        <v>0</v>
      </c>
      <c r="Q16" s="103">
        <f t="shared" si="5"/>
        <v>0</v>
      </c>
      <c r="R16" s="104"/>
      <c r="S16" s="104"/>
      <c r="T16" s="104"/>
      <c r="U16" s="103">
        <f t="shared" si="6"/>
        <v>0</v>
      </c>
      <c r="V16" s="105">
        <f t="shared" si="7"/>
        <v>0</v>
      </c>
      <c r="W16" s="104"/>
      <c r="X16" s="103">
        <f t="shared" si="8"/>
        <v>0</v>
      </c>
      <c r="Y16" s="104"/>
      <c r="Z16" s="106"/>
      <c r="AA16" s="107"/>
    </row>
    <row r="17" spans="1:27" ht="19.5" thickBot="1">
      <c r="A17" s="100">
        <v>12</v>
      </c>
      <c r="B17" s="114" t="s">
        <v>308</v>
      </c>
      <c r="C17" s="101">
        <v>5</v>
      </c>
      <c r="D17" s="102">
        <f t="shared" si="3"/>
        <v>150</v>
      </c>
      <c r="E17" s="103">
        <f t="shared" si="0"/>
        <v>100</v>
      </c>
      <c r="F17" s="104">
        <v>10</v>
      </c>
      <c r="G17" s="104">
        <v>20</v>
      </c>
      <c r="H17" s="104">
        <v>70</v>
      </c>
      <c r="I17" s="103">
        <f t="shared" si="1"/>
        <v>50</v>
      </c>
      <c r="J17" s="105">
        <f t="shared" si="2"/>
        <v>7.6923076923076925</v>
      </c>
      <c r="K17" s="104"/>
      <c r="L17" s="103">
        <f t="shared" si="9"/>
        <v>2</v>
      </c>
      <c r="M17" s="104"/>
      <c r="N17" s="106">
        <v>1</v>
      </c>
      <c r="O17" s="101"/>
      <c r="P17" s="102">
        <f t="shared" si="4"/>
        <v>0</v>
      </c>
      <c r="Q17" s="103">
        <f t="shared" si="5"/>
        <v>0</v>
      </c>
      <c r="R17" s="104"/>
      <c r="S17" s="104"/>
      <c r="T17" s="104"/>
      <c r="U17" s="103">
        <f t="shared" si="6"/>
        <v>0</v>
      </c>
      <c r="V17" s="105">
        <f t="shared" si="7"/>
        <v>0</v>
      </c>
      <c r="W17" s="104"/>
      <c r="X17" s="103">
        <v>0</v>
      </c>
      <c r="Y17" s="104"/>
      <c r="Z17" s="106"/>
      <c r="AA17" s="107"/>
    </row>
    <row r="18" spans="1:27" ht="38.25" thickBot="1">
      <c r="A18" s="100">
        <v>13</v>
      </c>
      <c r="B18" s="114" t="s">
        <v>315</v>
      </c>
      <c r="C18" s="101"/>
      <c r="D18" s="102">
        <f t="shared" si="3"/>
        <v>0</v>
      </c>
      <c r="E18" s="103">
        <f t="shared" si="0"/>
        <v>0</v>
      </c>
      <c r="F18" s="104"/>
      <c r="G18" s="104"/>
      <c r="H18" s="104"/>
      <c r="I18" s="103">
        <f t="shared" si="1"/>
        <v>0</v>
      </c>
      <c r="J18" s="105">
        <f t="shared" si="2"/>
        <v>0</v>
      </c>
      <c r="K18" s="104"/>
      <c r="L18" s="103">
        <f t="shared" si="9"/>
        <v>0</v>
      </c>
      <c r="M18" s="104"/>
      <c r="N18" s="106"/>
      <c r="O18" s="101">
        <v>5</v>
      </c>
      <c r="P18" s="102">
        <f t="shared" si="4"/>
        <v>150</v>
      </c>
      <c r="Q18" s="103">
        <f t="shared" si="5"/>
        <v>100</v>
      </c>
      <c r="R18" s="104">
        <v>10</v>
      </c>
      <c r="S18" s="104"/>
      <c r="T18" s="104">
        <v>90</v>
      </c>
      <c r="U18" s="103">
        <f t="shared" si="6"/>
        <v>50</v>
      </c>
      <c r="V18" s="105">
        <f t="shared" si="7"/>
        <v>8.333333333333334</v>
      </c>
      <c r="W18" s="104"/>
      <c r="X18" s="103">
        <f t="shared" si="8"/>
        <v>2</v>
      </c>
      <c r="Y18" s="104"/>
      <c r="Z18" s="106">
        <v>1</v>
      </c>
      <c r="AA18" s="107"/>
    </row>
    <row r="19" spans="1:27" ht="38.25" thickBot="1">
      <c r="A19" s="100">
        <v>14</v>
      </c>
      <c r="B19" s="114" t="s">
        <v>316</v>
      </c>
      <c r="C19" s="101"/>
      <c r="D19" s="102">
        <f t="shared" si="3"/>
        <v>0</v>
      </c>
      <c r="E19" s="103">
        <f t="shared" si="0"/>
        <v>0</v>
      </c>
      <c r="F19" s="108"/>
      <c r="G19" s="108"/>
      <c r="H19" s="108"/>
      <c r="I19" s="103">
        <f t="shared" si="1"/>
        <v>0</v>
      </c>
      <c r="J19" s="105">
        <f t="shared" si="2"/>
        <v>0</v>
      </c>
      <c r="K19" s="104"/>
      <c r="L19" s="103">
        <f t="shared" si="9"/>
        <v>0</v>
      </c>
      <c r="M19" s="104"/>
      <c r="N19" s="106"/>
      <c r="O19" s="101">
        <v>5</v>
      </c>
      <c r="P19" s="102">
        <f t="shared" si="4"/>
        <v>150</v>
      </c>
      <c r="Q19" s="103">
        <f t="shared" si="5"/>
        <v>100</v>
      </c>
      <c r="R19" s="104">
        <v>10</v>
      </c>
      <c r="S19" s="104">
        <v>90</v>
      </c>
      <c r="T19" s="104"/>
      <c r="U19" s="103">
        <f t="shared" si="6"/>
        <v>50</v>
      </c>
      <c r="V19" s="105">
        <f t="shared" si="7"/>
        <v>8.333333333333334</v>
      </c>
      <c r="W19" s="104"/>
      <c r="X19" s="103">
        <f t="shared" si="8"/>
        <v>2</v>
      </c>
      <c r="Y19" s="104"/>
      <c r="Z19" s="106">
        <v>1</v>
      </c>
      <c r="AA19" s="107"/>
    </row>
    <row r="20" spans="1:27" ht="19.5" thickBot="1">
      <c r="A20" s="100">
        <v>15</v>
      </c>
      <c r="B20" s="114"/>
      <c r="C20" s="101"/>
      <c r="D20" s="102">
        <f t="shared" si="3"/>
        <v>0</v>
      </c>
      <c r="E20" s="103">
        <f t="shared" si="0"/>
        <v>0</v>
      </c>
      <c r="F20" s="104"/>
      <c r="G20" s="104"/>
      <c r="H20" s="104"/>
      <c r="I20" s="103">
        <f t="shared" si="1"/>
        <v>0</v>
      </c>
      <c r="J20" s="105">
        <f t="shared" si="2"/>
        <v>0</v>
      </c>
      <c r="K20" s="104"/>
      <c r="L20" s="103">
        <f t="shared" si="9"/>
        <v>0</v>
      </c>
      <c r="M20" s="104"/>
      <c r="N20" s="106"/>
      <c r="O20" s="101"/>
      <c r="P20" s="102">
        <f t="shared" si="4"/>
        <v>0</v>
      </c>
      <c r="Q20" s="103">
        <f t="shared" si="5"/>
        <v>0</v>
      </c>
      <c r="R20" s="104"/>
      <c r="S20" s="104"/>
      <c r="T20" s="104"/>
      <c r="U20" s="103">
        <f t="shared" si="6"/>
        <v>0</v>
      </c>
      <c r="V20" s="105">
        <f t="shared" si="7"/>
        <v>0</v>
      </c>
      <c r="W20" s="104"/>
      <c r="X20" s="103">
        <f t="shared" si="8"/>
        <v>0</v>
      </c>
      <c r="Y20" s="104"/>
      <c r="Z20" s="106"/>
      <c r="AA20" s="107"/>
    </row>
    <row r="21" spans="1:27" ht="16.5" thickBot="1">
      <c r="A21" s="374" t="s">
        <v>101</v>
      </c>
      <c r="B21" s="375"/>
      <c r="C21" s="109">
        <f aca="true" t="shared" si="10" ref="C21:J21">SUM(C6:C20)</f>
        <v>30</v>
      </c>
      <c r="D21" s="110">
        <f t="shared" si="10"/>
        <v>900</v>
      </c>
      <c r="E21" s="110">
        <f t="shared" si="10"/>
        <v>452</v>
      </c>
      <c r="F21" s="110">
        <f t="shared" si="10"/>
        <v>58</v>
      </c>
      <c r="G21" s="110">
        <f t="shared" si="10"/>
        <v>212</v>
      </c>
      <c r="H21" s="110">
        <f t="shared" si="10"/>
        <v>182</v>
      </c>
      <c r="I21" s="110">
        <f t="shared" si="10"/>
        <v>448</v>
      </c>
      <c r="J21" s="111">
        <f t="shared" si="10"/>
        <v>34.76923076923077</v>
      </c>
      <c r="K21" s="110">
        <f>COUNT(K6:K20)</f>
        <v>1</v>
      </c>
      <c r="L21" s="110">
        <f>SUM(L6:L20)</f>
        <v>9</v>
      </c>
      <c r="M21" s="110">
        <f>COUNT(M6:M20)</f>
        <v>2</v>
      </c>
      <c r="N21" s="112">
        <f>COUNT(N6:N20)</f>
        <v>5</v>
      </c>
      <c r="O21" s="109">
        <f aca="true" t="shared" si="11" ref="O21:V21">SUM(O6:O20)</f>
        <v>30</v>
      </c>
      <c r="P21" s="110">
        <f t="shared" si="11"/>
        <v>900</v>
      </c>
      <c r="Q21" s="110">
        <f t="shared" si="11"/>
        <v>370</v>
      </c>
      <c r="R21" s="110">
        <f t="shared" si="11"/>
        <v>50</v>
      </c>
      <c r="S21" s="110">
        <f t="shared" si="11"/>
        <v>142</v>
      </c>
      <c r="T21" s="110">
        <f t="shared" si="11"/>
        <v>178</v>
      </c>
      <c r="U21" s="110">
        <f t="shared" si="11"/>
        <v>530</v>
      </c>
      <c r="V21" s="111">
        <f t="shared" si="11"/>
        <v>30.833333333333336</v>
      </c>
      <c r="W21" s="110">
        <f>COUNT(W6:W20)</f>
        <v>0</v>
      </c>
      <c r="X21" s="110">
        <f>SUM(X6:X20)</f>
        <v>7</v>
      </c>
      <c r="Y21" s="110">
        <f>COUNT(Y6:Y20)</f>
        <v>1</v>
      </c>
      <c r="Z21" s="112">
        <f>COUNT(Z6:Z20)</f>
        <v>4</v>
      </c>
      <c r="AA21" s="113"/>
    </row>
    <row r="22" ht="13.5" thickTop="1"/>
  </sheetData>
  <sheetProtection/>
  <mergeCells count="32">
    <mergeCell ref="A2:A5"/>
    <mergeCell ref="B2:B5"/>
    <mergeCell ref="C2:H2"/>
    <mergeCell ref="I2:L2"/>
    <mergeCell ref="O2:T2"/>
    <mergeCell ref="R4:T4"/>
    <mergeCell ref="K3:K5"/>
    <mergeCell ref="L3:L5"/>
    <mergeCell ref="U3:U5"/>
    <mergeCell ref="V3:V5"/>
    <mergeCell ref="M3:N3"/>
    <mergeCell ref="O3:O5"/>
    <mergeCell ref="M4:M5"/>
    <mergeCell ref="N4:N5"/>
    <mergeCell ref="P3:P5"/>
    <mergeCell ref="Q3:T3"/>
    <mergeCell ref="AA2:AA5"/>
    <mergeCell ref="C3:C5"/>
    <mergeCell ref="D3:D5"/>
    <mergeCell ref="E3:H3"/>
    <mergeCell ref="I3:I5"/>
    <mergeCell ref="J3:J5"/>
    <mergeCell ref="Q4:Q5"/>
    <mergeCell ref="Y4:Y5"/>
    <mergeCell ref="Z4:Z5"/>
    <mergeCell ref="U2:X2"/>
    <mergeCell ref="A21:B21"/>
    <mergeCell ref="W3:W5"/>
    <mergeCell ref="X3:X5"/>
    <mergeCell ref="Y3:Z3"/>
    <mergeCell ref="E4:E5"/>
    <mergeCell ref="F4:H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35"/>
  <sheetViews>
    <sheetView showGridLines="0" zoomScale="55" zoomScaleNormal="55" zoomScalePageLayoutView="0" workbookViewId="0" topLeftCell="A1">
      <selection activeCell="Y12" sqref="Y12"/>
    </sheetView>
  </sheetViews>
  <sheetFormatPr defaultColWidth="8.875" defaultRowHeight="12.75"/>
  <cols>
    <col min="1" max="21" width="8.75390625" style="129" customWidth="1"/>
    <col min="22" max="16384" width="8.875" style="129" customWidth="1"/>
  </cols>
  <sheetData>
    <row r="2" spans="1:21" s="55" customFormat="1" ht="19.5" customHeight="1" thickBot="1">
      <c r="A2" s="398" t="s">
        <v>148</v>
      </c>
      <c r="B2" s="398"/>
      <c r="C2" s="398"/>
      <c r="D2" s="50"/>
      <c r="E2" s="51"/>
      <c r="F2" s="51"/>
      <c r="G2" s="51"/>
      <c r="H2" s="52"/>
      <c r="I2" s="53"/>
      <c r="J2" s="53"/>
      <c r="K2" s="54"/>
      <c r="L2" s="53"/>
      <c r="M2" s="398" t="s">
        <v>149</v>
      </c>
      <c r="N2" s="398"/>
      <c r="O2" s="398"/>
      <c r="P2" s="398"/>
      <c r="Q2" s="53"/>
      <c r="R2" s="53"/>
      <c r="S2" s="53"/>
      <c r="T2" s="53"/>
      <c r="U2" s="53"/>
    </row>
    <row r="3" spans="1:21" s="55" customFormat="1" ht="16.5" customHeight="1">
      <c r="A3" s="399" t="s">
        <v>50</v>
      </c>
      <c r="B3" s="401" t="s">
        <v>51</v>
      </c>
      <c r="C3" s="401"/>
      <c r="D3" s="401"/>
      <c r="E3" s="401"/>
      <c r="F3" s="401"/>
      <c r="G3" s="401"/>
      <c r="H3" s="403" t="s">
        <v>52</v>
      </c>
      <c r="I3" s="405" t="s">
        <v>53</v>
      </c>
      <c r="J3" s="405"/>
      <c r="K3" s="406"/>
      <c r="L3" s="53"/>
      <c r="M3" s="407" t="s">
        <v>54</v>
      </c>
      <c r="N3" s="405"/>
      <c r="O3" s="410" t="s">
        <v>55</v>
      </c>
      <c r="P3" s="411"/>
      <c r="Q3" s="411"/>
      <c r="R3" s="411"/>
      <c r="S3" s="411"/>
      <c r="T3" s="412"/>
      <c r="U3" s="419" t="s">
        <v>52</v>
      </c>
    </row>
    <row r="4" spans="1:21" s="55" customFormat="1" ht="16.5" customHeight="1">
      <c r="A4" s="400"/>
      <c r="B4" s="402"/>
      <c r="C4" s="402"/>
      <c r="D4" s="402"/>
      <c r="E4" s="402"/>
      <c r="F4" s="402"/>
      <c r="G4" s="402"/>
      <c r="H4" s="404"/>
      <c r="I4" s="409" t="s">
        <v>56</v>
      </c>
      <c r="J4" s="422" t="s">
        <v>57</v>
      </c>
      <c r="K4" s="423"/>
      <c r="L4" s="53"/>
      <c r="M4" s="408"/>
      <c r="N4" s="409"/>
      <c r="O4" s="413"/>
      <c r="P4" s="414"/>
      <c r="Q4" s="414"/>
      <c r="R4" s="414"/>
      <c r="S4" s="414"/>
      <c r="T4" s="415"/>
      <c r="U4" s="420"/>
    </row>
    <row r="5" spans="1:21" s="55" customFormat="1" ht="27" customHeight="1">
      <c r="A5" s="400"/>
      <c r="B5" s="402"/>
      <c r="C5" s="402"/>
      <c r="D5" s="402"/>
      <c r="E5" s="402"/>
      <c r="F5" s="402"/>
      <c r="G5" s="402"/>
      <c r="H5" s="404"/>
      <c r="I5" s="409"/>
      <c r="J5" s="422"/>
      <c r="K5" s="423"/>
      <c r="L5" s="53"/>
      <c r="M5" s="408"/>
      <c r="N5" s="409"/>
      <c r="O5" s="416"/>
      <c r="P5" s="417"/>
      <c r="Q5" s="417"/>
      <c r="R5" s="417"/>
      <c r="S5" s="417"/>
      <c r="T5" s="418"/>
      <c r="U5" s="421"/>
    </row>
    <row r="6" spans="1:21" s="55" customFormat="1" ht="30" customHeight="1">
      <c r="A6" s="89" t="str">
        <f>ЗМІСТ!A46</f>
        <v>ОК 27</v>
      </c>
      <c r="B6" s="424" t="str">
        <f>ЗМІСТ!B46</f>
        <v>Обчислювальна практика з використанням сучасних програмних комплексів 1</v>
      </c>
      <c r="C6" s="424"/>
      <c r="D6" s="424"/>
      <c r="E6" s="424"/>
      <c r="F6" s="424"/>
      <c r="G6" s="424"/>
      <c r="H6" s="93">
        <f>ЗМІСТ!J46</f>
        <v>2</v>
      </c>
      <c r="I6" s="90">
        <f>ROUNDDOWN(SUM(ЗМІСТ!U46:AB46)/1.5,0)</f>
        <v>2</v>
      </c>
      <c r="J6" s="422"/>
      <c r="K6" s="423"/>
      <c r="L6" s="53"/>
      <c r="M6" s="425" t="s">
        <v>141</v>
      </c>
      <c r="N6" s="426"/>
      <c r="O6" s="431" t="s">
        <v>239</v>
      </c>
      <c r="P6" s="432"/>
      <c r="Q6" s="432"/>
      <c r="R6" s="432"/>
      <c r="S6" s="432"/>
      <c r="T6" s="433"/>
      <c r="U6" s="440">
        <v>8</v>
      </c>
    </row>
    <row r="7" spans="1:21" s="55" customFormat="1" ht="30" customHeight="1">
      <c r="A7" s="89" t="str">
        <f>ЗМІСТ!A47</f>
        <v>ОК 28</v>
      </c>
      <c r="B7" s="424" t="str">
        <f>ЗМІСТ!B47</f>
        <v>Обчислювальна практика з використанням сучасних програмних комплексів 2</v>
      </c>
      <c r="C7" s="424"/>
      <c r="D7" s="424"/>
      <c r="E7" s="424"/>
      <c r="F7" s="424"/>
      <c r="G7" s="424"/>
      <c r="H7" s="93">
        <f>ЗМІСТ!J47</f>
        <v>3</v>
      </c>
      <c r="I7" s="90">
        <f>ROUNDDOWN(SUM(ЗМІСТ!U47:AB47)/1.5,0)</f>
        <v>2</v>
      </c>
      <c r="J7" s="422"/>
      <c r="K7" s="423"/>
      <c r="L7" s="53"/>
      <c r="M7" s="427"/>
      <c r="N7" s="428"/>
      <c r="O7" s="434"/>
      <c r="P7" s="435"/>
      <c r="Q7" s="435"/>
      <c r="R7" s="435"/>
      <c r="S7" s="435"/>
      <c r="T7" s="436"/>
      <c r="U7" s="441"/>
    </row>
    <row r="8" spans="1:21" s="55" customFormat="1" ht="30" customHeight="1">
      <c r="A8" s="89" t="str">
        <f>ЗМІСТ!A48</f>
        <v>ОК 29</v>
      </c>
      <c r="B8" s="424" t="str">
        <f>ЗМІСТ!B48</f>
        <v>Обчислювальна практика з використанням сучасних програмних комплексів 3</v>
      </c>
      <c r="C8" s="424"/>
      <c r="D8" s="424"/>
      <c r="E8" s="424"/>
      <c r="F8" s="424"/>
      <c r="G8" s="424"/>
      <c r="H8" s="93">
        <f>ЗМІСТ!J48</f>
        <v>4</v>
      </c>
      <c r="I8" s="90">
        <f>ROUNDDOWN(SUM(ЗМІСТ!U48:AB48)/1.5,0)</f>
        <v>2</v>
      </c>
      <c r="J8" s="458"/>
      <c r="K8" s="459"/>
      <c r="L8" s="53"/>
      <c r="M8" s="427"/>
      <c r="N8" s="428"/>
      <c r="O8" s="434"/>
      <c r="P8" s="435"/>
      <c r="Q8" s="435"/>
      <c r="R8" s="435"/>
      <c r="S8" s="435"/>
      <c r="T8" s="436"/>
      <c r="U8" s="441"/>
    </row>
    <row r="9" spans="1:21" s="55" customFormat="1" ht="30" customHeight="1">
      <c r="A9" s="89" t="str">
        <f>ЗМІСТ!A49</f>
        <v>ОК 30</v>
      </c>
      <c r="B9" s="424" t="str">
        <f>ЗМІСТ!B49</f>
        <v>Навчальна практика 1</v>
      </c>
      <c r="C9" s="424"/>
      <c r="D9" s="424"/>
      <c r="E9" s="424"/>
      <c r="F9" s="424"/>
      <c r="G9" s="424"/>
      <c r="H9" s="93">
        <f>ЗМІСТ!J49</f>
        <v>5</v>
      </c>
      <c r="I9" s="90">
        <f>ROUNDDOWN(SUM(ЗМІСТ!U49:AB49)/1.5,0)</f>
        <v>2</v>
      </c>
      <c r="J9" s="458"/>
      <c r="K9" s="459"/>
      <c r="L9" s="53"/>
      <c r="M9" s="427"/>
      <c r="N9" s="428"/>
      <c r="O9" s="434"/>
      <c r="P9" s="435"/>
      <c r="Q9" s="435"/>
      <c r="R9" s="435"/>
      <c r="S9" s="435"/>
      <c r="T9" s="436"/>
      <c r="U9" s="441"/>
    </row>
    <row r="10" spans="1:21" s="55" customFormat="1" ht="30" customHeight="1">
      <c r="A10" s="89" t="str">
        <f>ЗМІСТ!A50</f>
        <v>ОК 31</v>
      </c>
      <c r="B10" s="424" t="str">
        <f>ЗМІСТ!B50</f>
        <v>Навчальна практика 2 (астрономічна)</v>
      </c>
      <c r="C10" s="424"/>
      <c r="D10" s="424"/>
      <c r="E10" s="424"/>
      <c r="F10" s="424"/>
      <c r="G10" s="424"/>
      <c r="H10" s="93">
        <f>ЗМІСТ!J50</f>
        <v>6</v>
      </c>
      <c r="I10" s="90">
        <f>ROUNDDOWN(SUM(ЗМІСТ!U50:AB50)/1.5,0)</f>
        <v>3</v>
      </c>
      <c r="J10" s="422"/>
      <c r="K10" s="423"/>
      <c r="L10" s="53"/>
      <c r="M10" s="427"/>
      <c r="N10" s="428"/>
      <c r="O10" s="434"/>
      <c r="P10" s="435"/>
      <c r="Q10" s="435"/>
      <c r="R10" s="435"/>
      <c r="S10" s="435"/>
      <c r="T10" s="436"/>
      <c r="U10" s="441"/>
    </row>
    <row r="11" spans="1:21" s="55" customFormat="1" ht="30" customHeight="1">
      <c r="A11" s="89" t="e">
        <f>ЗМІСТ!#REF!</f>
        <v>#REF!</v>
      </c>
      <c r="B11" s="424" t="e">
        <f>ЗМІСТ!#REF!</f>
        <v>#REF!</v>
      </c>
      <c r="C11" s="424"/>
      <c r="D11" s="424"/>
      <c r="E11" s="424"/>
      <c r="F11" s="424"/>
      <c r="G11" s="424"/>
      <c r="H11" s="93" t="e">
        <f>ЗМІСТ!#REF!</f>
        <v>#REF!</v>
      </c>
      <c r="I11" s="90" t="e">
        <f>ROUNDDOWN(SUM(ЗМІСТ!#REF!)/1.5,0)</f>
        <v>#REF!</v>
      </c>
      <c r="J11" s="422"/>
      <c r="K11" s="423"/>
      <c r="L11" s="53"/>
      <c r="M11" s="427"/>
      <c r="N11" s="428"/>
      <c r="O11" s="434"/>
      <c r="P11" s="435"/>
      <c r="Q11" s="435"/>
      <c r="R11" s="435"/>
      <c r="S11" s="435"/>
      <c r="T11" s="436"/>
      <c r="U11" s="441"/>
    </row>
    <row r="12" spans="1:21" s="55" customFormat="1" ht="30" customHeight="1" thickBot="1">
      <c r="A12" s="91" t="str">
        <f>ЗМІСТ!A51</f>
        <v>ОК 32</v>
      </c>
      <c r="B12" s="467" t="str">
        <f>ЗМІСТ!B51</f>
        <v>Виробнича практика</v>
      </c>
      <c r="C12" s="467"/>
      <c r="D12" s="467"/>
      <c r="E12" s="467"/>
      <c r="F12" s="467"/>
      <c r="G12" s="467"/>
      <c r="H12" s="94">
        <f>ЗМІСТ!J51</f>
        <v>8</v>
      </c>
      <c r="I12" s="92">
        <f>ROUNDDOWN(SUM(ЗМІСТ!U51:AB51)/1.5,0)</f>
        <v>6</v>
      </c>
      <c r="J12" s="468"/>
      <c r="K12" s="469"/>
      <c r="L12" s="53"/>
      <c r="M12" s="429"/>
      <c r="N12" s="430"/>
      <c r="O12" s="437"/>
      <c r="P12" s="438"/>
      <c r="Q12" s="438"/>
      <c r="R12" s="438"/>
      <c r="S12" s="438"/>
      <c r="T12" s="439"/>
      <c r="U12" s="442"/>
    </row>
    <row r="15" spans="1:4" ht="19.5" customHeight="1" thickBot="1">
      <c r="A15" s="443" t="s">
        <v>58</v>
      </c>
      <c r="B15" s="443"/>
      <c r="C15" s="443"/>
      <c r="D15" s="443"/>
    </row>
    <row r="16" spans="1:21" ht="19.5" customHeight="1">
      <c r="A16" s="407" t="s">
        <v>59</v>
      </c>
      <c r="B16" s="405"/>
      <c r="C16" s="405"/>
      <c r="D16" s="405"/>
      <c r="E16" s="405"/>
      <c r="F16" s="405"/>
      <c r="G16" s="405"/>
      <c r="H16" s="405"/>
      <c r="I16" s="56" t="s">
        <v>60</v>
      </c>
      <c r="J16" s="56" t="s">
        <v>61</v>
      </c>
      <c r="K16" s="56" t="s">
        <v>62</v>
      </c>
      <c r="L16" s="56" t="s">
        <v>63</v>
      </c>
      <c r="M16" s="56" t="s">
        <v>64</v>
      </c>
      <c r="N16" s="56" t="s">
        <v>65</v>
      </c>
      <c r="O16" s="56" t="s">
        <v>66</v>
      </c>
      <c r="P16" s="56" t="s">
        <v>67</v>
      </c>
      <c r="Q16" s="444" t="s">
        <v>45</v>
      </c>
      <c r="R16" s="444"/>
      <c r="S16" s="444"/>
      <c r="T16" s="444"/>
      <c r="U16" s="445"/>
    </row>
    <row r="17" spans="1:21" ht="19.5" customHeight="1">
      <c r="A17" s="408" t="s">
        <v>102</v>
      </c>
      <c r="B17" s="409"/>
      <c r="C17" s="409"/>
      <c r="D17" s="409"/>
      <c r="E17" s="409"/>
      <c r="F17" s="409"/>
      <c r="G17" s="409"/>
      <c r="H17" s="409"/>
      <c r="I17" s="57">
        <f>ЗМІСТ!U6</f>
        <v>15</v>
      </c>
      <c r="J17" s="57">
        <f>ЗМІСТ!V6</f>
        <v>18</v>
      </c>
      <c r="K17" s="57">
        <f>ЗМІСТ!W6</f>
        <v>15</v>
      </c>
      <c r="L17" s="57">
        <f>ЗМІСТ!X6</f>
        <v>18</v>
      </c>
      <c r="M17" s="57">
        <f>ЗМІСТ!Y6</f>
        <v>15</v>
      </c>
      <c r="N17" s="57">
        <f>ЗМІСТ!Z6</f>
        <v>18</v>
      </c>
      <c r="O17" s="57">
        <f>ЗМІСТ!AA6</f>
        <v>15</v>
      </c>
      <c r="P17" s="57">
        <f>ЗМІСТ!AB6</f>
        <v>15</v>
      </c>
      <c r="Q17" s="446">
        <f>SUM(I17:P17)</f>
        <v>129</v>
      </c>
      <c r="R17" s="446"/>
      <c r="S17" s="446"/>
      <c r="T17" s="446"/>
      <c r="U17" s="447"/>
    </row>
    <row r="18" spans="1:21" ht="19.5" customHeight="1">
      <c r="A18" s="408" t="s">
        <v>150</v>
      </c>
      <c r="B18" s="409"/>
      <c r="C18" s="409"/>
      <c r="D18" s="409"/>
      <c r="E18" s="409"/>
      <c r="F18" s="409"/>
      <c r="G18" s="409"/>
      <c r="H18" s="409"/>
      <c r="I18" s="57">
        <f>I17-ROUNDDOWN(SUM(ЗМІСТ!U46:U51)/1.5,0)</f>
        <v>15</v>
      </c>
      <c r="J18" s="57">
        <f>J17-ROUNDDOWN(SUM(ЗМІСТ!V46:V51)/1.5,0)</f>
        <v>16</v>
      </c>
      <c r="K18" s="57">
        <f>K17-ROUNDDOWN(SUM(ЗМІСТ!W46:W51)/1.5,0)</f>
        <v>13</v>
      </c>
      <c r="L18" s="57">
        <f>L17-ROUNDDOWN(SUM(ЗМІСТ!X46:X51)/1.5,0)</f>
        <v>16</v>
      </c>
      <c r="M18" s="57">
        <f>M17-ROUNDDOWN(SUM(ЗМІСТ!Y46:Y51)/1.5,0)</f>
        <v>13</v>
      </c>
      <c r="N18" s="57">
        <f>N17-ROUNDDOWN(SUM(ЗМІСТ!Z46:Z51)/1.5,0)</f>
        <v>15</v>
      </c>
      <c r="O18" s="57">
        <f>O17-ROUNDDOWN(SUM(ЗМІСТ!AA46:AA51)/1.5,0)</f>
        <v>15</v>
      </c>
      <c r="P18" s="57">
        <f>P17-ROUNDDOWN(SUM(ЗМІСТ!AB46:AB51)/1.5,0)</f>
        <v>9</v>
      </c>
      <c r="Q18" s="446">
        <f>SUM(I18:P18)</f>
        <v>112</v>
      </c>
      <c r="R18" s="446"/>
      <c r="S18" s="446"/>
      <c r="T18" s="446"/>
      <c r="U18" s="447"/>
    </row>
    <row r="19" spans="1:21" ht="19.5" customHeight="1">
      <c r="A19" s="408" t="s">
        <v>68</v>
      </c>
      <c r="B19" s="409"/>
      <c r="C19" s="409"/>
      <c r="D19" s="409"/>
      <c r="E19" s="409"/>
      <c r="F19" s="409"/>
      <c r="G19" s="409"/>
      <c r="H19" s="409"/>
      <c r="I19" s="84">
        <f>10*(30-SUM(ЗМІСТ!U46:U51)-SUM(ЗМІСТ!U41:U42))</f>
        <v>300</v>
      </c>
      <c r="J19" s="84">
        <f>10*(30-SUM(ЗМІСТ!V46:V51)-SUM(ЗМІСТ!V41:V42))</f>
        <v>270</v>
      </c>
      <c r="K19" s="84">
        <f>10*(30-SUM(ЗМІСТ!W46:W51)-SUM(ЗМІСТ!W41:W42))</f>
        <v>270</v>
      </c>
      <c r="L19" s="84">
        <f>10*(30-SUM(ЗМІСТ!X46:X51)-SUM(ЗМІСТ!X41:X42))</f>
        <v>270</v>
      </c>
      <c r="M19" s="84">
        <f>10*(30-SUM(ЗМІСТ!Y46:Y51)-SUM(ЗМІСТ!Y41:Y42))</f>
        <v>270</v>
      </c>
      <c r="N19" s="84">
        <f>10*(30-SUM(ЗМІСТ!Z46:Z51)-SUM(ЗМІСТ!Z41:Z42))</f>
        <v>220</v>
      </c>
      <c r="O19" s="84">
        <f>10*(30-SUM(ЗМІСТ!AA46:AA51)-SUM(ЗМІСТ!AA41:AA42))</f>
        <v>270</v>
      </c>
      <c r="P19" s="84">
        <f>10*(30-SUM(ЗМІСТ!AB46:AB51)-SUM(ЗМІСТ!AB41:AB42))</f>
        <v>200</v>
      </c>
      <c r="Q19" s="446">
        <f>SUM(I19:P19)</f>
        <v>2070</v>
      </c>
      <c r="R19" s="446"/>
      <c r="S19" s="446"/>
      <c r="T19" s="446"/>
      <c r="U19" s="447"/>
    </row>
    <row r="20" spans="1:21" ht="19.5" customHeight="1">
      <c r="A20" s="408" t="s">
        <v>69</v>
      </c>
      <c r="B20" s="409"/>
      <c r="C20" s="409"/>
      <c r="D20" s="409"/>
      <c r="E20" s="409"/>
      <c r="F20" s="409"/>
      <c r="G20" s="409"/>
      <c r="H20" s="409"/>
      <c r="I20" s="58">
        <f aca="true" t="shared" si="0" ref="I20:P20">I19/I17</f>
        <v>20</v>
      </c>
      <c r="J20" s="58">
        <f t="shared" si="0"/>
        <v>15</v>
      </c>
      <c r="K20" s="58">
        <f t="shared" si="0"/>
        <v>18</v>
      </c>
      <c r="L20" s="58">
        <f t="shared" si="0"/>
        <v>15</v>
      </c>
      <c r="M20" s="58">
        <f t="shared" si="0"/>
        <v>18</v>
      </c>
      <c r="N20" s="58">
        <f t="shared" si="0"/>
        <v>12.222222222222221</v>
      </c>
      <c r="O20" s="58">
        <f t="shared" si="0"/>
        <v>18</v>
      </c>
      <c r="P20" s="58">
        <f t="shared" si="0"/>
        <v>13.333333333333334</v>
      </c>
      <c r="Q20" s="452"/>
      <c r="R20" s="452"/>
      <c r="S20" s="452"/>
      <c r="T20" s="452"/>
      <c r="U20" s="453"/>
    </row>
    <row r="21" spans="1:21" ht="19.5" customHeight="1">
      <c r="A21" s="454" t="s">
        <v>70</v>
      </c>
      <c r="B21" s="455"/>
      <c r="C21" s="455"/>
      <c r="D21" s="455"/>
      <c r="E21" s="455"/>
      <c r="F21" s="455"/>
      <c r="G21" s="455"/>
      <c r="H21" s="455"/>
      <c r="I21" s="58">
        <f>ЗМІСТ!U78</f>
        <v>30</v>
      </c>
      <c r="J21" s="58">
        <f>ЗМІСТ!V78</f>
        <v>30</v>
      </c>
      <c r="K21" s="58">
        <f>ЗМІСТ!W78</f>
        <v>30</v>
      </c>
      <c r="L21" s="58">
        <f>ЗМІСТ!X78</f>
        <v>30</v>
      </c>
      <c r="M21" s="58">
        <f>ЗМІСТ!Y78</f>
        <v>30</v>
      </c>
      <c r="N21" s="58">
        <f>ЗМІСТ!Z78</f>
        <v>30</v>
      </c>
      <c r="O21" s="58">
        <f>ЗМІСТ!AA78</f>
        <v>30</v>
      </c>
      <c r="P21" s="58">
        <f>ЗМІСТ!AB78</f>
        <v>30</v>
      </c>
      <c r="Q21" s="456">
        <f>SUM(I21:P21)</f>
        <v>240</v>
      </c>
      <c r="R21" s="456"/>
      <c r="S21" s="456"/>
      <c r="T21" s="456"/>
      <c r="U21" s="457"/>
    </row>
    <row r="22" spans="1:21" ht="19.5" customHeight="1">
      <c r="A22" s="408" t="s">
        <v>71</v>
      </c>
      <c r="B22" s="409"/>
      <c r="C22" s="409"/>
      <c r="D22" s="409"/>
      <c r="E22" s="409"/>
      <c r="F22" s="409"/>
      <c r="G22" s="409"/>
      <c r="H22" s="409"/>
      <c r="I22" s="7">
        <f>ЗМІСТ!U80</f>
        <v>1</v>
      </c>
      <c r="J22" s="7">
        <f>ЗМІСТ!V80</f>
        <v>2</v>
      </c>
      <c r="K22" s="7">
        <f>ЗМІСТ!W80</f>
        <v>1</v>
      </c>
      <c r="L22" s="7">
        <f>ЗМІСТ!X80</f>
        <v>2</v>
      </c>
      <c r="M22" s="7">
        <f>ЗМІСТ!Y80</f>
        <v>1</v>
      </c>
      <c r="N22" s="7">
        <f>ЗМІСТ!Z80</f>
        <v>1</v>
      </c>
      <c r="O22" s="7">
        <f>ЗМІСТ!AA80</f>
        <v>2</v>
      </c>
      <c r="P22" s="7">
        <f>ЗМІСТ!AB80</f>
        <v>1</v>
      </c>
      <c r="Q22" s="452">
        <f>SUM(I22:P22)</f>
        <v>11</v>
      </c>
      <c r="R22" s="452"/>
      <c r="S22" s="452"/>
      <c r="T22" s="452"/>
      <c r="U22" s="453"/>
    </row>
    <row r="23" spans="1:21" ht="19.5" customHeight="1">
      <c r="A23" s="408" t="s">
        <v>103</v>
      </c>
      <c r="B23" s="409"/>
      <c r="C23" s="409"/>
      <c r="D23" s="409"/>
      <c r="E23" s="409"/>
      <c r="F23" s="409"/>
      <c r="G23" s="409"/>
      <c r="H23" s="409"/>
      <c r="I23" s="7">
        <f>ЗМІСТ!U81</f>
        <v>6</v>
      </c>
      <c r="J23" s="7">
        <f>ЗМІСТ!V81</f>
        <v>4</v>
      </c>
      <c r="K23" s="7">
        <f>ЗМІСТ!W81</f>
        <v>5</v>
      </c>
      <c r="L23" s="7">
        <f>ЗМІСТ!X81</f>
        <v>4</v>
      </c>
      <c r="M23" s="7">
        <f>ЗМІСТ!Y81</f>
        <v>4</v>
      </c>
      <c r="N23" s="7">
        <f>ЗМІСТ!Z81</f>
        <v>4</v>
      </c>
      <c r="O23" s="7">
        <f>ЗМІСТ!AA81</f>
        <v>5</v>
      </c>
      <c r="P23" s="7">
        <f>ЗМІСТ!AB81</f>
        <v>4</v>
      </c>
      <c r="Q23" s="452">
        <f>SUM(I23:P23)</f>
        <v>36</v>
      </c>
      <c r="R23" s="452"/>
      <c r="S23" s="452"/>
      <c r="T23" s="452"/>
      <c r="U23" s="453"/>
    </row>
    <row r="24" spans="1:21" ht="19.5" customHeight="1">
      <c r="A24" s="462" t="s">
        <v>72</v>
      </c>
      <c r="B24" s="463"/>
      <c r="C24" s="463"/>
      <c r="D24" s="463"/>
      <c r="E24" s="463"/>
      <c r="F24" s="463"/>
      <c r="G24" s="463"/>
      <c r="H24" s="464"/>
      <c r="I24" s="59">
        <f>ЗМІСТ!U82</f>
        <v>0</v>
      </c>
      <c r="J24" s="59">
        <f>ЗМІСТ!V82</f>
        <v>0</v>
      </c>
      <c r="K24" s="59">
        <f>ЗМІСТ!W82</f>
        <v>0</v>
      </c>
      <c r="L24" s="59">
        <f>ЗМІСТ!X82</f>
        <v>0</v>
      </c>
      <c r="M24" s="59">
        <f>ЗМІСТ!Y82</f>
        <v>0</v>
      </c>
      <c r="N24" s="59">
        <f>ЗМІСТ!Z82</f>
        <v>1</v>
      </c>
      <c r="O24" s="59">
        <f>ЗМІСТ!AA82</f>
        <v>1</v>
      </c>
      <c r="P24" s="59">
        <f>ЗМІСТ!AB82</f>
        <v>0</v>
      </c>
      <c r="Q24" s="452">
        <f>SUM(I24:P24)</f>
        <v>2</v>
      </c>
      <c r="R24" s="452"/>
      <c r="S24" s="452"/>
      <c r="T24" s="452"/>
      <c r="U24" s="453"/>
    </row>
    <row r="25" spans="1:21" ht="19.5" customHeight="1" thickBot="1">
      <c r="A25" s="448" t="s">
        <v>108</v>
      </c>
      <c r="B25" s="449"/>
      <c r="C25" s="449"/>
      <c r="D25" s="449"/>
      <c r="E25" s="449"/>
      <c r="F25" s="449"/>
      <c r="G25" s="449"/>
      <c r="H25" s="449"/>
      <c r="I25" s="60">
        <f>ЗМІСТ!U83</f>
        <v>0</v>
      </c>
      <c r="J25" s="60">
        <f>ЗМІСТ!V83</f>
        <v>1</v>
      </c>
      <c r="K25" s="60">
        <f>ЗМІСТ!W83</f>
        <v>1</v>
      </c>
      <c r="L25" s="60">
        <f>ЗМІСТ!X83</f>
        <v>1</v>
      </c>
      <c r="M25" s="60">
        <f>ЗМІСТ!Y83</f>
        <v>1</v>
      </c>
      <c r="N25" s="60">
        <f>ЗМІСТ!Z83</f>
        <v>1</v>
      </c>
      <c r="O25" s="60">
        <f>ЗМІСТ!AA83</f>
        <v>0</v>
      </c>
      <c r="P25" s="60">
        <f>ЗМІСТ!AB83</f>
        <v>1</v>
      </c>
      <c r="Q25" s="450">
        <f>SUM(I25:P25)</f>
        <v>6</v>
      </c>
      <c r="R25" s="450"/>
      <c r="S25" s="450"/>
      <c r="T25" s="450"/>
      <c r="U25" s="451"/>
    </row>
    <row r="26" ht="15" customHeight="1"/>
    <row r="27" ht="15" customHeight="1"/>
    <row r="28" spans="1:21" s="55" customFormat="1" ht="24.75" customHeight="1">
      <c r="A28" s="460" t="s">
        <v>104</v>
      </c>
      <c r="B28" s="460"/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</row>
    <row r="29" spans="1:21" s="61" customFormat="1" ht="18.75">
      <c r="A29" s="213"/>
      <c r="B29" s="214"/>
      <c r="C29" s="215"/>
      <c r="D29" s="216"/>
      <c r="E29" s="217"/>
      <c r="F29" s="217"/>
      <c r="G29" s="217"/>
      <c r="H29" s="218"/>
      <c r="I29" s="219"/>
      <c r="J29" s="219"/>
      <c r="K29" s="217"/>
      <c r="L29" s="217"/>
      <c r="M29" s="217"/>
      <c r="N29" s="217"/>
      <c r="O29" s="217"/>
      <c r="P29" s="217"/>
      <c r="Q29" s="219"/>
      <c r="R29" s="219"/>
      <c r="S29" s="219"/>
      <c r="T29" s="219"/>
      <c r="U29" s="219"/>
    </row>
    <row r="30" spans="1:21" s="62" customFormat="1" ht="18.75">
      <c r="A30" s="220" t="s">
        <v>162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461" t="s">
        <v>73</v>
      </c>
      <c r="N30" s="461"/>
      <c r="O30" s="461"/>
      <c r="P30" s="461"/>
      <c r="Q30" s="461"/>
      <c r="R30" s="461"/>
      <c r="S30" s="461"/>
      <c r="T30" s="461"/>
      <c r="U30" s="461"/>
    </row>
    <row r="31" spans="1:21" s="62" customFormat="1" ht="24.75" customHeight="1">
      <c r="A31" s="222" t="s">
        <v>142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461" t="s">
        <v>114</v>
      </c>
      <c r="N31" s="461"/>
      <c r="O31" s="461"/>
      <c r="P31" s="461"/>
      <c r="Q31" s="461"/>
      <c r="R31" s="461"/>
      <c r="S31" s="461"/>
      <c r="T31" s="461"/>
      <c r="U31" s="461"/>
    </row>
    <row r="32" spans="1:21" s="223" customFormat="1" ht="19.5" customHeight="1">
      <c r="A32" s="222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</row>
    <row r="33" spans="1:21" s="62" customFormat="1" ht="19.5" customHeight="1">
      <c r="A33" s="224" t="s">
        <v>105</v>
      </c>
      <c r="B33" s="224"/>
      <c r="C33" s="224"/>
      <c r="D33" s="224"/>
      <c r="E33" s="225"/>
      <c r="F33" s="226"/>
      <c r="G33" s="226"/>
      <c r="H33" s="227" t="s">
        <v>293</v>
      </c>
      <c r="I33" s="227"/>
      <c r="J33" s="227"/>
      <c r="K33" s="227"/>
      <c r="L33" s="227"/>
      <c r="M33" s="461" t="s">
        <v>106</v>
      </c>
      <c r="N33" s="461"/>
      <c r="O33" s="461"/>
      <c r="P33" s="461"/>
      <c r="Q33" s="461"/>
      <c r="R33" s="461"/>
      <c r="S33" s="461"/>
      <c r="T33" s="461"/>
      <c r="U33" s="461"/>
    </row>
    <row r="34" spans="1:21" s="62" customFormat="1" ht="24.75" customHeight="1">
      <c r="A34" s="221"/>
      <c r="B34" s="221"/>
      <c r="C34" s="228"/>
      <c r="D34" s="228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</row>
    <row r="35" spans="1:21" s="62" customFormat="1" ht="19.5" customHeight="1">
      <c r="A35" s="229" t="s">
        <v>163</v>
      </c>
      <c r="B35" s="229"/>
      <c r="C35" s="229"/>
      <c r="D35" s="229"/>
      <c r="E35" s="230"/>
      <c r="F35" s="226"/>
      <c r="G35" s="226"/>
      <c r="H35" s="229" t="s">
        <v>294</v>
      </c>
      <c r="I35" s="227"/>
      <c r="J35" s="227"/>
      <c r="K35" s="227"/>
      <c r="L35" s="465" t="s">
        <v>295</v>
      </c>
      <c r="M35" s="465"/>
      <c r="N35" s="465"/>
      <c r="O35" s="465"/>
      <c r="P35" s="465"/>
      <c r="Q35" s="465"/>
      <c r="R35" s="465"/>
      <c r="S35" s="466" t="s">
        <v>296</v>
      </c>
      <c r="T35" s="466"/>
      <c r="U35" s="466"/>
    </row>
  </sheetData>
  <sheetProtection/>
  <mergeCells count="55">
    <mergeCell ref="L35:R35"/>
    <mergeCell ref="S35:U35"/>
    <mergeCell ref="B12:G12"/>
    <mergeCell ref="J12:K12"/>
    <mergeCell ref="B7:G7"/>
    <mergeCell ref="J7:K7"/>
    <mergeCell ref="B8:G8"/>
    <mergeCell ref="J8:K8"/>
    <mergeCell ref="B10:G10"/>
    <mergeCell ref="J10:K10"/>
    <mergeCell ref="B9:G9"/>
    <mergeCell ref="J9:K9"/>
    <mergeCell ref="A28:U28"/>
    <mergeCell ref="M30:U30"/>
    <mergeCell ref="M31:U31"/>
    <mergeCell ref="M33:U33"/>
    <mergeCell ref="A23:H23"/>
    <mergeCell ref="Q23:U23"/>
    <mergeCell ref="A24:H24"/>
    <mergeCell ref="Q24:U24"/>
    <mergeCell ref="A25:H25"/>
    <mergeCell ref="Q25:U25"/>
    <mergeCell ref="A20:H20"/>
    <mergeCell ref="Q20:U20"/>
    <mergeCell ref="A21:H21"/>
    <mergeCell ref="Q21:U21"/>
    <mergeCell ref="A22:H22"/>
    <mergeCell ref="Q22:U22"/>
    <mergeCell ref="A15:D15"/>
    <mergeCell ref="A16:H16"/>
    <mergeCell ref="Q16:U16"/>
    <mergeCell ref="A17:H17"/>
    <mergeCell ref="Q17:U17"/>
    <mergeCell ref="A19:H19"/>
    <mergeCell ref="Q19:U19"/>
    <mergeCell ref="A18:H18"/>
    <mergeCell ref="Q18:U18"/>
    <mergeCell ref="U3:U5"/>
    <mergeCell ref="I4:I5"/>
    <mergeCell ref="J4:K5"/>
    <mergeCell ref="B6:G6"/>
    <mergeCell ref="J6:K6"/>
    <mergeCell ref="M6:N12"/>
    <mergeCell ref="O6:T12"/>
    <mergeCell ref="U6:U12"/>
    <mergeCell ref="B11:G11"/>
    <mergeCell ref="J11:K11"/>
    <mergeCell ref="A2:C2"/>
    <mergeCell ref="M2:P2"/>
    <mergeCell ref="A3:A5"/>
    <mergeCell ref="B3:G5"/>
    <mergeCell ref="H3:H5"/>
    <mergeCell ref="I3:K3"/>
    <mergeCell ref="M3:N5"/>
    <mergeCell ref="O3:T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I4"/>
  <sheetViews>
    <sheetView zoomScalePageLayoutView="0" workbookViewId="0" topLeftCell="A1">
      <selection activeCell="L4" sqref="L4"/>
    </sheetView>
  </sheetViews>
  <sheetFormatPr defaultColWidth="8.875" defaultRowHeight="12.75"/>
  <cols>
    <col min="1" max="1" width="11.75390625" style="15" customWidth="1"/>
    <col min="2" max="16384" width="8.875" style="15" customWidth="1"/>
  </cols>
  <sheetData>
    <row r="2" spans="1:9" ht="15.75">
      <c r="A2" s="470" t="s">
        <v>151</v>
      </c>
      <c r="B2" s="470"/>
      <c r="C2" s="470"/>
      <c r="D2" s="470"/>
      <c r="E2" s="470"/>
      <c r="F2" s="470"/>
      <c r="G2" s="470"/>
      <c r="H2" s="470"/>
      <c r="I2" s="470"/>
    </row>
    <row r="3" spans="1:9" ht="15.75">
      <c r="A3" s="66" t="s">
        <v>52</v>
      </c>
      <c r="B3" s="67">
        <v>1</v>
      </c>
      <c r="C3" s="67">
        <v>2</v>
      </c>
      <c r="D3" s="67">
        <v>3</v>
      </c>
      <c r="E3" s="67">
        <v>4</v>
      </c>
      <c r="F3" s="67">
        <v>5</v>
      </c>
      <c r="G3" s="67">
        <v>6</v>
      </c>
      <c r="H3" s="67">
        <v>7</v>
      </c>
      <c r="I3" s="67">
        <v>8</v>
      </c>
    </row>
    <row r="4" spans="1:9" ht="15.75">
      <c r="A4" s="66" t="s">
        <v>107</v>
      </c>
      <c r="B4" s="67">
        <f>COUNTA(ЗМІСТ!U11:U15,ЗМІСТ!U19:U37,ЗМІСТ!U41:U42,ЗМІСТ!U46:U51,ЗМІСТ!U58:U59,ЗМІСТ!U63:U73)</f>
        <v>7</v>
      </c>
      <c r="C4" s="67">
        <f>COUNTA(ЗМІСТ!V11:V15,ЗМІСТ!V19:V37,ЗМІСТ!V41:V42,ЗМІСТ!V46:V51,ЗМІСТ!V58:V59,ЗМІСТ!V63:V73)</f>
        <v>7</v>
      </c>
      <c r="D4" s="67">
        <f>COUNTA(ЗМІСТ!W11:W15,ЗМІСТ!W19:W37,ЗМІСТ!W41:W42,ЗМІСТ!W46:W51,ЗМІСТ!W58:W59,ЗМІСТ!W63:W73)</f>
        <v>7</v>
      </c>
      <c r="E4" s="67">
        <f>COUNTA(ЗМІСТ!X11:X15,ЗМІСТ!X19:X37,ЗМІСТ!X41:X42,ЗМІСТ!X46:X51,ЗМІСТ!X58:X59,ЗМІСТ!X63:X73)</f>
        <v>7</v>
      </c>
      <c r="F4" s="67">
        <f>COUNTA(ЗМІСТ!Y11:Y15,ЗМІСТ!Y19:Y37,ЗМІСТ!Y41:Y42,ЗМІСТ!Y46:Y51,ЗМІСТ!Y58:Y59,ЗМІСТ!Y63:Y73)</f>
        <v>7</v>
      </c>
      <c r="G4" s="67">
        <f>COUNTA(ЗМІСТ!Z11:Z15,ЗМІСТ!Z19:Z37,ЗМІСТ!Z41:Z42,ЗМІСТ!Z46:Z51,ЗМІСТ!Z58:Z59,ЗМІСТ!Z63:Z73)</f>
        <v>7</v>
      </c>
      <c r="H4" s="67">
        <f>COUNTA(ЗМІСТ!AA11:AA15,ЗМІСТ!AA19:AA37,ЗМІСТ!AA41:AA42,ЗМІСТ!AA46:AA51,ЗМІСТ!AA58:AA59,ЗМІСТ!AA63:AA73)</f>
        <v>8</v>
      </c>
      <c r="I4" s="67">
        <f>COUNTA(ЗМІСТ!AB11:AB15,ЗМІСТ!AB19:AB37,ЗМІСТ!AB41:AB42,ЗМІСТ!AB46:AB51,ЗМІСТ!AB58:AB59,ЗМІСТ!AB63:AB73)</f>
        <v>6</v>
      </c>
    </row>
  </sheetData>
  <sheetProtection/>
  <mergeCells count="1">
    <mergeCell ref="A2:I2"/>
  </mergeCells>
  <conditionalFormatting sqref="B4:I4">
    <cfRule type="cellIs" priority="1" dxfId="77" operator="lessThanOrEqual" stopIfTrue="1">
      <formula>8</formula>
    </cfRule>
    <cfRule type="cellIs" priority="2" dxfId="76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9"/>
  <sheetViews>
    <sheetView zoomScale="70" zoomScaleNormal="70" zoomScalePageLayoutView="0" workbookViewId="0" topLeftCell="A1">
      <selection activeCell="O2" sqref="O2:T2"/>
    </sheetView>
  </sheetViews>
  <sheetFormatPr defaultColWidth="9.00390625" defaultRowHeight="12.75"/>
  <cols>
    <col min="1" max="1" width="4.75390625" style="0" customWidth="1"/>
    <col min="2" max="2" width="54.00390625" style="0" customWidth="1"/>
    <col min="3" max="27" width="7.75390625" style="0" customWidth="1"/>
  </cols>
  <sheetData>
    <row r="1" spans="1:27" ht="23.25" thickBot="1">
      <c r="A1" s="95"/>
      <c r="B1" s="96" t="s">
        <v>278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7" ht="17.25" thickBot="1" thickTop="1">
      <c r="A2" s="390" t="s">
        <v>204</v>
      </c>
      <c r="B2" s="393" t="s">
        <v>219</v>
      </c>
      <c r="C2" s="396" t="s">
        <v>279</v>
      </c>
      <c r="D2" s="397"/>
      <c r="E2" s="397"/>
      <c r="F2" s="397"/>
      <c r="G2" s="397"/>
      <c r="H2" s="397"/>
      <c r="I2" s="373" t="s">
        <v>205</v>
      </c>
      <c r="J2" s="373"/>
      <c r="K2" s="373"/>
      <c r="L2" s="373"/>
      <c r="M2" s="125">
        <v>18</v>
      </c>
      <c r="N2" s="98"/>
      <c r="O2" s="396" t="s">
        <v>280</v>
      </c>
      <c r="P2" s="397"/>
      <c r="Q2" s="397"/>
      <c r="R2" s="397"/>
      <c r="S2" s="397"/>
      <c r="T2" s="397"/>
      <c r="U2" s="373" t="s">
        <v>205</v>
      </c>
      <c r="V2" s="373"/>
      <c r="W2" s="373"/>
      <c r="X2" s="373"/>
      <c r="Y2" s="125">
        <v>16</v>
      </c>
      <c r="Z2" s="98"/>
      <c r="AA2" s="384" t="s">
        <v>206</v>
      </c>
    </row>
    <row r="3" spans="1:27" ht="16.5" thickBot="1">
      <c r="A3" s="391"/>
      <c r="B3" s="394"/>
      <c r="C3" s="387" t="s">
        <v>70</v>
      </c>
      <c r="D3" s="381" t="s">
        <v>13</v>
      </c>
      <c r="E3" s="377" t="s">
        <v>207</v>
      </c>
      <c r="F3" s="379"/>
      <c r="G3" s="379"/>
      <c r="H3" s="380"/>
      <c r="I3" s="381" t="s">
        <v>208</v>
      </c>
      <c r="J3" s="369" t="s">
        <v>209</v>
      </c>
      <c r="K3" s="369" t="s">
        <v>210</v>
      </c>
      <c r="L3" s="369" t="s">
        <v>211</v>
      </c>
      <c r="M3" s="377" t="s">
        <v>212</v>
      </c>
      <c r="N3" s="378"/>
      <c r="O3" s="387" t="s">
        <v>70</v>
      </c>
      <c r="P3" s="381" t="s">
        <v>13</v>
      </c>
      <c r="Q3" s="377" t="s">
        <v>207</v>
      </c>
      <c r="R3" s="379"/>
      <c r="S3" s="379"/>
      <c r="T3" s="380"/>
      <c r="U3" s="381" t="s">
        <v>208</v>
      </c>
      <c r="V3" s="369" t="s">
        <v>209</v>
      </c>
      <c r="W3" s="369" t="s">
        <v>210</v>
      </c>
      <c r="X3" s="369" t="s">
        <v>211</v>
      </c>
      <c r="Y3" s="377" t="s">
        <v>212</v>
      </c>
      <c r="Z3" s="378"/>
      <c r="AA3" s="385"/>
    </row>
    <row r="4" spans="1:27" ht="16.5" thickBot="1">
      <c r="A4" s="391"/>
      <c r="B4" s="394"/>
      <c r="C4" s="388"/>
      <c r="D4" s="382"/>
      <c r="E4" s="369" t="s">
        <v>0</v>
      </c>
      <c r="F4" s="377" t="s">
        <v>213</v>
      </c>
      <c r="G4" s="379"/>
      <c r="H4" s="380"/>
      <c r="I4" s="382"/>
      <c r="J4" s="376"/>
      <c r="K4" s="376"/>
      <c r="L4" s="376"/>
      <c r="M4" s="369" t="s">
        <v>214</v>
      </c>
      <c r="N4" s="371" t="s">
        <v>215</v>
      </c>
      <c r="O4" s="388"/>
      <c r="P4" s="382"/>
      <c r="Q4" s="369" t="s">
        <v>0</v>
      </c>
      <c r="R4" s="377" t="s">
        <v>213</v>
      </c>
      <c r="S4" s="379"/>
      <c r="T4" s="380"/>
      <c r="U4" s="382"/>
      <c r="V4" s="376"/>
      <c r="W4" s="376"/>
      <c r="X4" s="376"/>
      <c r="Y4" s="369" t="s">
        <v>214</v>
      </c>
      <c r="Z4" s="371" t="s">
        <v>215</v>
      </c>
      <c r="AA4" s="385"/>
    </row>
    <row r="5" spans="1:27" ht="37.5" thickBot="1">
      <c r="A5" s="392"/>
      <c r="B5" s="395"/>
      <c r="C5" s="389"/>
      <c r="D5" s="383"/>
      <c r="E5" s="370"/>
      <c r="F5" s="99" t="s">
        <v>216</v>
      </c>
      <c r="G5" s="99" t="s">
        <v>217</v>
      </c>
      <c r="H5" s="99" t="s">
        <v>218</v>
      </c>
      <c r="I5" s="383"/>
      <c r="J5" s="370"/>
      <c r="K5" s="370"/>
      <c r="L5" s="370"/>
      <c r="M5" s="370"/>
      <c r="N5" s="372"/>
      <c r="O5" s="389"/>
      <c r="P5" s="383"/>
      <c r="Q5" s="370"/>
      <c r="R5" s="99" t="s">
        <v>216</v>
      </c>
      <c r="S5" s="99" t="s">
        <v>217</v>
      </c>
      <c r="T5" s="99" t="s">
        <v>218</v>
      </c>
      <c r="U5" s="383"/>
      <c r="V5" s="370"/>
      <c r="W5" s="370"/>
      <c r="X5" s="370"/>
      <c r="Y5" s="370"/>
      <c r="Z5" s="372"/>
      <c r="AA5" s="386"/>
    </row>
    <row r="6" spans="1:27" ht="38.25" thickBot="1">
      <c r="A6" s="100">
        <v>1</v>
      </c>
      <c r="B6" s="114" t="s">
        <v>245</v>
      </c>
      <c r="C6" s="101">
        <v>3</v>
      </c>
      <c r="D6" s="102">
        <f>C6*30</f>
        <v>90</v>
      </c>
      <c r="E6" s="103">
        <f>SUM(F6:H6)</f>
        <v>0</v>
      </c>
      <c r="F6" s="104"/>
      <c r="G6" s="104"/>
      <c r="H6" s="104"/>
      <c r="I6" s="103">
        <f>D6-E6</f>
        <v>90</v>
      </c>
      <c r="J6" s="105">
        <f>E6/$M$2</f>
        <v>0</v>
      </c>
      <c r="K6" s="104"/>
      <c r="L6" s="103">
        <f>ROUND(C6/3,0)</f>
        <v>1</v>
      </c>
      <c r="M6" s="104"/>
      <c r="N6" s="106">
        <v>1</v>
      </c>
      <c r="O6" s="101">
        <v>3</v>
      </c>
      <c r="P6" s="102">
        <f aca="true" t="shared" si="0" ref="P6:P18">O6*30</f>
        <v>90</v>
      </c>
      <c r="Q6" s="103">
        <f aca="true" t="shared" si="1" ref="Q6:Q18">SUM(R6:T6)</f>
        <v>0</v>
      </c>
      <c r="R6" s="104"/>
      <c r="S6" s="104"/>
      <c r="T6" s="104"/>
      <c r="U6" s="103">
        <f aca="true" t="shared" si="2" ref="U6:U18">P6-Q6</f>
        <v>90</v>
      </c>
      <c r="V6" s="105">
        <f>Q6/$Y$2</f>
        <v>0</v>
      </c>
      <c r="W6" s="104"/>
      <c r="X6" s="103">
        <f aca="true" t="shared" si="3" ref="X6:X18">ROUND(O6/3,0)</f>
        <v>1</v>
      </c>
      <c r="Y6" s="104"/>
      <c r="Z6" s="106">
        <v>2</v>
      </c>
      <c r="AA6" s="107"/>
    </row>
    <row r="7" spans="1:27" ht="19.5" thickBot="1">
      <c r="A7" s="100">
        <v>2</v>
      </c>
      <c r="B7" s="115" t="s">
        <v>154</v>
      </c>
      <c r="C7" s="101">
        <v>3</v>
      </c>
      <c r="D7" s="102">
        <f aca="true" t="shared" si="4" ref="D7:D18">C7*30</f>
        <v>90</v>
      </c>
      <c r="E7" s="103">
        <f aca="true" t="shared" si="5" ref="E7:E18">SUM(F7:H7)</f>
        <v>0</v>
      </c>
      <c r="F7" s="104"/>
      <c r="G7" s="104"/>
      <c r="H7" s="104"/>
      <c r="I7" s="103">
        <f aca="true" t="shared" si="6" ref="I7:I18">D7-E7</f>
        <v>90</v>
      </c>
      <c r="J7" s="105">
        <f aca="true" t="shared" si="7" ref="J7:J18">E7/$M$2</f>
        <v>0</v>
      </c>
      <c r="K7" s="104"/>
      <c r="L7" s="103">
        <f>ROUND(C7/3,0)</f>
        <v>1</v>
      </c>
      <c r="M7" s="104"/>
      <c r="N7" s="106"/>
      <c r="O7" s="101">
        <v>3</v>
      </c>
      <c r="P7" s="102">
        <f t="shared" si="0"/>
        <v>90</v>
      </c>
      <c r="Q7" s="103">
        <f t="shared" si="1"/>
        <v>0</v>
      </c>
      <c r="R7" s="104"/>
      <c r="S7" s="104"/>
      <c r="T7" s="104"/>
      <c r="U7" s="103">
        <f t="shared" si="2"/>
        <v>90</v>
      </c>
      <c r="V7" s="105">
        <f aca="true" t="shared" si="8" ref="V7:V18">Q7/$Y$2</f>
        <v>0</v>
      </c>
      <c r="W7" s="104"/>
      <c r="X7" s="103">
        <f t="shared" si="3"/>
        <v>1</v>
      </c>
      <c r="Y7" s="104"/>
      <c r="Z7" s="106">
        <v>2</v>
      </c>
      <c r="AA7" s="107"/>
    </row>
    <row r="8" spans="1:27" ht="19.5" thickBot="1">
      <c r="A8" s="100">
        <v>3</v>
      </c>
      <c r="B8" s="115" t="s">
        <v>223</v>
      </c>
      <c r="C8" s="101">
        <v>3</v>
      </c>
      <c r="D8" s="102">
        <f t="shared" si="4"/>
        <v>90</v>
      </c>
      <c r="E8" s="103">
        <f t="shared" si="5"/>
        <v>0</v>
      </c>
      <c r="F8" s="104"/>
      <c r="G8" s="104"/>
      <c r="H8" s="104"/>
      <c r="I8" s="103">
        <f t="shared" si="6"/>
        <v>90</v>
      </c>
      <c r="J8" s="105">
        <f t="shared" si="7"/>
        <v>0</v>
      </c>
      <c r="K8" s="104"/>
      <c r="L8" s="103">
        <f aca="true" t="shared" si="9" ref="L8:L18">ROUND(C8/3,0)</f>
        <v>1</v>
      </c>
      <c r="M8" s="104"/>
      <c r="N8" s="106">
        <v>1</v>
      </c>
      <c r="O8" s="101"/>
      <c r="P8" s="102">
        <f t="shared" si="0"/>
        <v>0</v>
      </c>
      <c r="Q8" s="103">
        <f t="shared" si="1"/>
        <v>0</v>
      </c>
      <c r="R8" s="104"/>
      <c r="S8" s="104"/>
      <c r="T8" s="104"/>
      <c r="U8" s="103">
        <f t="shared" si="2"/>
        <v>0</v>
      </c>
      <c r="V8" s="105">
        <f t="shared" si="8"/>
        <v>0</v>
      </c>
      <c r="W8" s="104"/>
      <c r="X8" s="103">
        <f t="shared" si="3"/>
        <v>0</v>
      </c>
      <c r="Y8" s="104"/>
      <c r="Z8" s="106"/>
      <c r="AA8" s="107"/>
    </row>
    <row r="9" spans="1:27" ht="19.5" thickBot="1">
      <c r="A9" s="100">
        <v>4</v>
      </c>
      <c r="B9" s="115" t="s">
        <v>155</v>
      </c>
      <c r="C9" s="101">
        <v>5</v>
      </c>
      <c r="D9" s="102">
        <f t="shared" si="4"/>
        <v>150</v>
      </c>
      <c r="E9" s="103">
        <f t="shared" si="5"/>
        <v>0</v>
      </c>
      <c r="F9" s="104"/>
      <c r="G9" s="104"/>
      <c r="H9" s="104"/>
      <c r="I9" s="103">
        <f t="shared" si="6"/>
        <v>150</v>
      </c>
      <c r="J9" s="105">
        <f t="shared" si="7"/>
        <v>0</v>
      </c>
      <c r="K9" s="104"/>
      <c r="L9" s="103">
        <f t="shared" si="9"/>
        <v>2</v>
      </c>
      <c r="M9" s="104">
        <v>1</v>
      </c>
      <c r="N9" s="106"/>
      <c r="O9" s="101"/>
      <c r="P9" s="102">
        <f t="shared" si="0"/>
        <v>0</v>
      </c>
      <c r="Q9" s="103">
        <f t="shared" si="1"/>
        <v>0</v>
      </c>
      <c r="R9" s="104"/>
      <c r="S9" s="104"/>
      <c r="T9" s="104"/>
      <c r="U9" s="103">
        <f t="shared" si="2"/>
        <v>0</v>
      </c>
      <c r="V9" s="105">
        <f t="shared" si="8"/>
        <v>0</v>
      </c>
      <c r="W9" s="104"/>
      <c r="X9" s="103">
        <f t="shared" si="3"/>
        <v>0</v>
      </c>
      <c r="Y9" s="104"/>
      <c r="Z9" s="106"/>
      <c r="AA9" s="107"/>
    </row>
    <row r="10" spans="1:27" ht="57" thickBot="1">
      <c r="A10" s="100">
        <v>5</v>
      </c>
      <c r="B10" s="116" t="s">
        <v>225</v>
      </c>
      <c r="C10" s="101">
        <v>4</v>
      </c>
      <c r="D10" s="102">
        <f t="shared" si="4"/>
        <v>120</v>
      </c>
      <c r="E10" s="103">
        <f t="shared" si="5"/>
        <v>0</v>
      </c>
      <c r="F10" s="104"/>
      <c r="G10" s="104"/>
      <c r="H10" s="104"/>
      <c r="I10" s="103">
        <f t="shared" si="6"/>
        <v>120</v>
      </c>
      <c r="J10" s="105">
        <f t="shared" si="7"/>
        <v>0</v>
      </c>
      <c r="K10" s="104"/>
      <c r="L10" s="103">
        <f t="shared" si="9"/>
        <v>1</v>
      </c>
      <c r="M10" s="104"/>
      <c r="N10" s="106">
        <v>1</v>
      </c>
      <c r="O10" s="101"/>
      <c r="P10" s="102">
        <f t="shared" si="0"/>
        <v>0</v>
      </c>
      <c r="Q10" s="103">
        <f t="shared" si="1"/>
        <v>0</v>
      </c>
      <c r="R10" s="104"/>
      <c r="S10" s="104"/>
      <c r="T10" s="104"/>
      <c r="U10" s="103">
        <f t="shared" si="2"/>
        <v>0</v>
      </c>
      <c r="V10" s="105">
        <f t="shared" si="8"/>
        <v>0</v>
      </c>
      <c r="W10" s="104"/>
      <c r="X10" s="103">
        <f t="shared" si="3"/>
        <v>0</v>
      </c>
      <c r="Y10" s="104"/>
      <c r="Z10" s="106"/>
      <c r="AA10" s="107"/>
    </row>
    <row r="11" spans="1:27" ht="19.5" thickBot="1">
      <c r="A11" s="100">
        <v>6</v>
      </c>
      <c r="B11" s="116" t="s">
        <v>161</v>
      </c>
      <c r="C11" s="101">
        <v>5</v>
      </c>
      <c r="D11" s="102">
        <f t="shared" si="4"/>
        <v>150</v>
      </c>
      <c r="E11" s="103">
        <f t="shared" si="5"/>
        <v>0</v>
      </c>
      <c r="F11" s="104"/>
      <c r="G11" s="104"/>
      <c r="H11" s="104"/>
      <c r="I11" s="103">
        <f t="shared" si="6"/>
        <v>150</v>
      </c>
      <c r="J11" s="105">
        <f t="shared" si="7"/>
        <v>0</v>
      </c>
      <c r="K11" s="104"/>
      <c r="L11" s="103">
        <f t="shared" si="9"/>
        <v>2</v>
      </c>
      <c r="M11" s="104"/>
      <c r="N11" s="106">
        <v>1</v>
      </c>
      <c r="O11" s="101">
        <v>3</v>
      </c>
      <c r="P11" s="102">
        <f t="shared" si="0"/>
        <v>90</v>
      </c>
      <c r="Q11" s="103">
        <f t="shared" si="1"/>
        <v>0</v>
      </c>
      <c r="R11" s="104"/>
      <c r="S11" s="104"/>
      <c r="T11" s="104"/>
      <c r="U11" s="103">
        <f t="shared" si="2"/>
        <v>90</v>
      </c>
      <c r="V11" s="105">
        <f t="shared" si="8"/>
        <v>0</v>
      </c>
      <c r="W11" s="104"/>
      <c r="X11" s="103">
        <f t="shared" si="3"/>
        <v>1</v>
      </c>
      <c r="Y11" s="104">
        <v>2</v>
      </c>
      <c r="Z11" s="106"/>
      <c r="AA11" s="107"/>
    </row>
    <row r="12" spans="1:27" ht="19.5" thickBot="1">
      <c r="A12" s="100">
        <v>7</v>
      </c>
      <c r="B12" s="115" t="s">
        <v>139</v>
      </c>
      <c r="C12" s="101">
        <v>4</v>
      </c>
      <c r="D12" s="102">
        <f t="shared" si="4"/>
        <v>120</v>
      </c>
      <c r="E12" s="103">
        <f t="shared" si="5"/>
        <v>0</v>
      </c>
      <c r="F12" s="104"/>
      <c r="G12" s="104"/>
      <c r="H12" s="104"/>
      <c r="I12" s="103">
        <f t="shared" si="6"/>
        <v>120</v>
      </c>
      <c r="J12" s="105">
        <f t="shared" si="7"/>
        <v>0</v>
      </c>
      <c r="K12" s="104"/>
      <c r="L12" s="103">
        <f t="shared" si="9"/>
        <v>1</v>
      </c>
      <c r="M12" s="104"/>
      <c r="N12" s="106">
        <v>1</v>
      </c>
      <c r="O12" s="101"/>
      <c r="P12" s="102">
        <f t="shared" si="0"/>
        <v>0</v>
      </c>
      <c r="Q12" s="103">
        <f t="shared" si="1"/>
        <v>0</v>
      </c>
      <c r="R12" s="104"/>
      <c r="S12" s="104"/>
      <c r="T12" s="104"/>
      <c r="U12" s="103">
        <f t="shared" si="2"/>
        <v>0</v>
      </c>
      <c r="V12" s="105">
        <f t="shared" si="8"/>
        <v>0</v>
      </c>
      <c r="W12" s="104"/>
      <c r="X12" s="103">
        <f t="shared" si="3"/>
        <v>0</v>
      </c>
      <c r="Y12" s="104"/>
      <c r="Z12" s="106"/>
      <c r="AA12" s="107"/>
    </row>
    <row r="13" spans="1:27" ht="19.5" thickBot="1">
      <c r="A13" s="100">
        <v>8</v>
      </c>
      <c r="B13" s="115" t="s">
        <v>140</v>
      </c>
      <c r="C13" s="101">
        <v>3</v>
      </c>
      <c r="D13" s="102">
        <f t="shared" si="4"/>
        <v>90</v>
      </c>
      <c r="E13" s="103">
        <f t="shared" si="5"/>
        <v>0</v>
      </c>
      <c r="F13" s="104"/>
      <c r="G13" s="104"/>
      <c r="H13" s="104"/>
      <c r="I13" s="103">
        <f t="shared" si="6"/>
        <v>90</v>
      </c>
      <c r="J13" s="105">
        <f t="shared" si="7"/>
        <v>0</v>
      </c>
      <c r="K13" s="104"/>
      <c r="L13" s="103">
        <f t="shared" si="9"/>
        <v>1</v>
      </c>
      <c r="M13" s="104"/>
      <c r="N13" s="106">
        <v>1</v>
      </c>
      <c r="O13" s="101"/>
      <c r="P13" s="102">
        <f t="shared" si="0"/>
        <v>0</v>
      </c>
      <c r="Q13" s="103">
        <f t="shared" si="1"/>
        <v>0</v>
      </c>
      <c r="R13" s="104"/>
      <c r="S13" s="104"/>
      <c r="T13" s="104"/>
      <c r="U13" s="103">
        <f t="shared" si="2"/>
        <v>0</v>
      </c>
      <c r="V13" s="105">
        <f t="shared" si="8"/>
        <v>0</v>
      </c>
      <c r="W13" s="104"/>
      <c r="X13" s="103">
        <f t="shared" si="3"/>
        <v>0</v>
      </c>
      <c r="Y13" s="104"/>
      <c r="Z13" s="106"/>
      <c r="AA13" s="107"/>
    </row>
    <row r="14" spans="1:27" ht="19.5" thickBot="1">
      <c r="A14" s="100">
        <v>9</v>
      </c>
      <c r="B14" s="114" t="s">
        <v>152</v>
      </c>
      <c r="C14" s="101"/>
      <c r="D14" s="102">
        <f t="shared" si="4"/>
        <v>0</v>
      </c>
      <c r="E14" s="103">
        <f t="shared" si="5"/>
        <v>0</v>
      </c>
      <c r="F14" s="104"/>
      <c r="G14" s="104"/>
      <c r="H14" s="104"/>
      <c r="I14" s="103">
        <f t="shared" si="6"/>
        <v>0</v>
      </c>
      <c r="J14" s="105">
        <f t="shared" si="7"/>
        <v>0</v>
      </c>
      <c r="K14" s="104"/>
      <c r="L14" s="103">
        <f t="shared" si="9"/>
        <v>0</v>
      </c>
      <c r="M14" s="104"/>
      <c r="N14" s="106"/>
      <c r="O14" s="101">
        <v>3</v>
      </c>
      <c r="P14" s="102">
        <f t="shared" si="0"/>
        <v>90</v>
      </c>
      <c r="Q14" s="103">
        <f t="shared" si="1"/>
        <v>0</v>
      </c>
      <c r="R14" s="104"/>
      <c r="S14" s="104"/>
      <c r="T14" s="104"/>
      <c r="U14" s="103">
        <f t="shared" si="2"/>
        <v>90</v>
      </c>
      <c r="V14" s="105">
        <f t="shared" si="8"/>
        <v>0</v>
      </c>
      <c r="W14" s="104"/>
      <c r="X14" s="103">
        <f t="shared" si="3"/>
        <v>1</v>
      </c>
      <c r="Y14" s="104"/>
      <c r="Z14" s="106">
        <v>2</v>
      </c>
      <c r="AA14" s="107"/>
    </row>
    <row r="15" spans="1:27" ht="19.5" thickBot="1">
      <c r="A15" s="100">
        <v>10</v>
      </c>
      <c r="B15" s="114" t="s">
        <v>156</v>
      </c>
      <c r="C15" s="101"/>
      <c r="D15" s="102">
        <f t="shared" si="4"/>
        <v>0</v>
      </c>
      <c r="E15" s="103">
        <f t="shared" si="5"/>
        <v>0</v>
      </c>
      <c r="F15" s="104"/>
      <c r="G15" s="104"/>
      <c r="H15" s="104"/>
      <c r="I15" s="103">
        <f t="shared" si="6"/>
        <v>0</v>
      </c>
      <c r="J15" s="105">
        <f t="shared" si="7"/>
        <v>0</v>
      </c>
      <c r="K15" s="104"/>
      <c r="L15" s="103">
        <f t="shared" si="9"/>
        <v>0</v>
      </c>
      <c r="M15" s="104"/>
      <c r="N15" s="106"/>
      <c r="O15" s="101">
        <v>5</v>
      </c>
      <c r="P15" s="102">
        <f t="shared" si="0"/>
        <v>150</v>
      </c>
      <c r="Q15" s="103">
        <f t="shared" si="1"/>
        <v>0</v>
      </c>
      <c r="R15" s="104"/>
      <c r="S15" s="104"/>
      <c r="T15" s="104"/>
      <c r="U15" s="103">
        <f t="shared" si="2"/>
        <v>150</v>
      </c>
      <c r="V15" s="105">
        <f t="shared" si="8"/>
        <v>0</v>
      </c>
      <c r="W15" s="104"/>
      <c r="X15" s="103">
        <f t="shared" si="3"/>
        <v>2</v>
      </c>
      <c r="Y15" s="104">
        <v>2</v>
      </c>
      <c r="Z15" s="106"/>
      <c r="AA15" s="107"/>
    </row>
    <row r="16" spans="1:27" ht="38.25" thickBot="1">
      <c r="A16" s="100">
        <v>11</v>
      </c>
      <c r="B16" s="116" t="s">
        <v>233</v>
      </c>
      <c r="C16" s="101"/>
      <c r="D16" s="102">
        <f t="shared" si="4"/>
        <v>0</v>
      </c>
      <c r="E16" s="103">
        <f t="shared" si="5"/>
        <v>0</v>
      </c>
      <c r="F16" s="104"/>
      <c r="G16" s="104"/>
      <c r="H16" s="104"/>
      <c r="I16" s="103">
        <f t="shared" si="6"/>
        <v>0</v>
      </c>
      <c r="J16" s="105">
        <f t="shared" si="7"/>
        <v>0</v>
      </c>
      <c r="K16" s="104"/>
      <c r="L16" s="103">
        <f t="shared" si="9"/>
        <v>0</v>
      </c>
      <c r="M16" s="104"/>
      <c r="N16" s="106"/>
      <c r="O16" s="101">
        <v>3</v>
      </c>
      <c r="P16" s="102">
        <f t="shared" si="0"/>
        <v>90</v>
      </c>
      <c r="Q16" s="103">
        <f t="shared" si="1"/>
        <v>0</v>
      </c>
      <c r="R16" s="104"/>
      <c r="S16" s="104"/>
      <c r="T16" s="104"/>
      <c r="U16" s="103">
        <f t="shared" si="2"/>
        <v>90</v>
      </c>
      <c r="V16" s="105">
        <f t="shared" si="8"/>
        <v>0</v>
      </c>
      <c r="W16" s="104"/>
      <c r="X16" s="103">
        <v>0</v>
      </c>
      <c r="Y16" s="104"/>
      <c r="Z16" s="106">
        <v>2</v>
      </c>
      <c r="AA16" s="107"/>
    </row>
    <row r="17" spans="1:27" ht="19.5" thickBot="1">
      <c r="A17" s="100">
        <v>12</v>
      </c>
      <c r="B17" s="114" t="s">
        <v>143</v>
      </c>
      <c r="C17" s="101"/>
      <c r="D17" s="102">
        <f t="shared" si="4"/>
        <v>0</v>
      </c>
      <c r="E17" s="103">
        <f t="shared" si="5"/>
        <v>0</v>
      </c>
      <c r="F17" s="108"/>
      <c r="G17" s="108"/>
      <c r="H17" s="108"/>
      <c r="I17" s="103">
        <f t="shared" si="6"/>
        <v>0</v>
      </c>
      <c r="J17" s="105">
        <f t="shared" si="7"/>
        <v>0</v>
      </c>
      <c r="K17" s="104"/>
      <c r="L17" s="103">
        <f t="shared" si="9"/>
        <v>0</v>
      </c>
      <c r="M17" s="104"/>
      <c r="N17" s="106"/>
      <c r="O17" s="101">
        <v>5</v>
      </c>
      <c r="P17" s="102">
        <f t="shared" si="0"/>
        <v>150</v>
      </c>
      <c r="Q17" s="103">
        <f t="shared" si="1"/>
        <v>0</v>
      </c>
      <c r="R17" s="104"/>
      <c r="S17" s="104"/>
      <c r="T17" s="104"/>
      <c r="U17" s="103">
        <f t="shared" si="2"/>
        <v>150</v>
      </c>
      <c r="V17" s="105">
        <f t="shared" si="8"/>
        <v>0</v>
      </c>
      <c r="W17" s="104"/>
      <c r="X17" s="103">
        <f t="shared" si="3"/>
        <v>2</v>
      </c>
      <c r="Y17" s="104"/>
      <c r="Z17" s="106">
        <v>2</v>
      </c>
      <c r="AA17" s="107"/>
    </row>
    <row r="18" spans="1:27" ht="19.5" thickBot="1">
      <c r="A18" s="100">
        <v>13</v>
      </c>
      <c r="B18" s="115" t="s">
        <v>144</v>
      </c>
      <c r="C18" s="101"/>
      <c r="D18" s="102">
        <f t="shared" si="4"/>
        <v>0</v>
      </c>
      <c r="E18" s="103">
        <f t="shared" si="5"/>
        <v>0</v>
      </c>
      <c r="F18" s="104"/>
      <c r="G18" s="104"/>
      <c r="H18" s="104"/>
      <c r="I18" s="103">
        <f t="shared" si="6"/>
        <v>0</v>
      </c>
      <c r="J18" s="105">
        <f t="shared" si="7"/>
        <v>0</v>
      </c>
      <c r="K18" s="104"/>
      <c r="L18" s="103">
        <f t="shared" si="9"/>
        <v>0</v>
      </c>
      <c r="M18" s="104"/>
      <c r="N18" s="106"/>
      <c r="O18" s="101">
        <v>5</v>
      </c>
      <c r="P18" s="102">
        <f t="shared" si="0"/>
        <v>150</v>
      </c>
      <c r="Q18" s="103">
        <f t="shared" si="1"/>
        <v>0</v>
      </c>
      <c r="R18" s="104"/>
      <c r="S18" s="104"/>
      <c r="T18" s="104"/>
      <c r="U18" s="103">
        <f t="shared" si="2"/>
        <v>150</v>
      </c>
      <c r="V18" s="105">
        <f t="shared" si="8"/>
        <v>0</v>
      </c>
      <c r="W18" s="104"/>
      <c r="X18" s="103">
        <f t="shared" si="3"/>
        <v>2</v>
      </c>
      <c r="Y18" s="104"/>
      <c r="Z18" s="106">
        <v>2</v>
      </c>
      <c r="AA18" s="107"/>
    </row>
    <row r="19" spans="1:27" ht="16.5" thickBot="1">
      <c r="A19" s="374" t="s">
        <v>101</v>
      </c>
      <c r="B19" s="375"/>
      <c r="C19" s="109">
        <f>SUM(C6:C18)</f>
        <v>30</v>
      </c>
      <c r="D19" s="110">
        <f aca="true" t="shared" si="10" ref="D19:L19">SUM(D6:D18)</f>
        <v>900</v>
      </c>
      <c r="E19" s="110">
        <f t="shared" si="10"/>
        <v>0</v>
      </c>
      <c r="F19" s="110">
        <f t="shared" si="10"/>
        <v>0</v>
      </c>
      <c r="G19" s="110">
        <f t="shared" si="10"/>
        <v>0</v>
      </c>
      <c r="H19" s="110">
        <f t="shared" si="10"/>
        <v>0</v>
      </c>
      <c r="I19" s="110">
        <f t="shared" si="10"/>
        <v>900</v>
      </c>
      <c r="J19" s="111">
        <f t="shared" si="10"/>
        <v>0</v>
      </c>
      <c r="K19" s="110">
        <f>COUNT(K6:K18)</f>
        <v>0</v>
      </c>
      <c r="L19" s="110">
        <f t="shared" si="10"/>
        <v>10</v>
      </c>
      <c r="M19" s="110">
        <f>COUNT(M6:M18)</f>
        <v>1</v>
      </c>
      <c r="N19" s="112">
        <f>COUNT(N6:N18)</f>
        <v>6</v>
      </c>
      <c r="O19" s="109">
        <f aca="true" t="shared" si="11" ref="O19:V19">SUM(O6:O18)</f>
        <v>30</v>
      </c>
      <c r="P19" s="110">
        <f t="shared" si="11"/>
        <v>900</v>
      </c>
      <c r="Q19" s="110">
        <f t="shared" si="11"/>
        <v>0</v>
      </c>
      <c r="R19" s="110">
        <f t="shared" si="11"/>
        <v>0</v>
      </c>
      <c r="S19" s="110">
        <f t="shared" si="11"/>
        <v>0</v>
      </c>
      <c r="T19" s="110">
        <f t="shared" si="11"/>
        <v>0</v>
      </c>
      <c r="U19" s="110">
        <f t="shared" si="11"/>
        <v>900</v>
      </c>
      <c r="V19" s="111">
        <f t="shared" si="11"/>
        <v>0</v>
      </c>
      <c r="W19" s="110">
        <f>COUNT(W6:W18)</f>
        <v>0</v>
      </c>
      <c r="X19" s="110">
        <f>SUM(X6:X18)</f>
        <v>10</v>
      </c>
      <c r="Y19" s="110">
        <f>COUNT(Y6:Y18)</f>
        <v>2</v>
      </c>
      <c r="Z19" s="112">
        <f>COUNT(Z6:Z18)</f>
        <v>6</v>
      </c>
      <c r="AA19" s="113"/>
    </row>
    <row r="20" ht="13.5" thickTop="1"/>
  </sheetData>
  <sheetProtection/>
  <mergeCells count="32">
    <mergeCell ref="P3:P5"/>
    <mergeCell ref="Q3:T3"/>
    <mergeCell ref="M4:M5"/>
    <mergeCell ref="N4:N5"/>
    <mergeCell ref="O2:T2"/>
    <mergeCell ref="R4:T4"/>
    <mergeCell ref="Q4:Q5"/>
    <mergeCell ref="AA2:AA5"/>
    <mergeCell ref="O3:O5"/>
    <mergeCell ref="Z4:Z5"/>
    <mergeCell ref="U2:X2"/>
    <mergeCell ref="Y4:Y5"/>
    <mergeCell ref="X3:X5"/>
    <mergeCell ref="Y3:Z3"/>
    <mergeCell ref="E4:E5"/>
    <mergeCell ref="F4:H4"/>
    <mergeCell ref="A2:A5"/>
    <mergeCell ref="B2:B5"/>
    <mergeCell ref="U3:U5"/>
    <mergeCell ref="V3:V5"/>
    <mergeCell ref="C3:C5"/>
    <mergeCell ref="D3:D5"/>
    <mergeCell ref="C2:H2"/>
    <mergeCell ref="I2:L2"/>
    <mergeCell ref="K3:K5"/>
    <mergeCell ref="L3:L5"/>
    <mergeCell ref="A19:B19"/>
    <mergeCell ref="W3:W5"/>
    <mergeCell ref="E3:H3"/>
    <mergeCell ref="I3:I5"/>
    <mergeCell ref="J3:J5"/>
    <mergeCell ref="M3:N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9"/>
  <sheetViews>
    <sheetView zoomScale="70" zoomScaleNormal="70" zoomScalePageLayoutView="0" workbookViewId="0" topLeftCell="A1">
      <selection activeCell="N27" sqref="N27"/>
    </sheetView>
  </sheetViews>
  <sheetFormatPr defaultColWidth="9.00390625" defaultRowHeight="12.75"/>
  <cols>
    <col min="1" max="1" width="4.75390625" style="0" customWidth="1"/>
    <col min="2" max="2" width="54.00390625" style="0" customWidth="1"/>
    <col min="3" max="27" width="7.75390625" style="0" customWidth="1"/>
  </cols>
  <sheetData>
    <row r="1" spans="1:27" ht="23.25" thickBot="1">
      <c r="A1" s="95"/>
      <c r="B1" s="96" t="s">
        <v>240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7" ht="17.25" thickBot="1" thickTop="1">
      <c r="A2" s="390" t="s">
        <v>204</v>
      </c>
      <c r="B2" s="393" t="s">
        <v>219</v>
      </c>
      <c r="C2" s="396" t="s">
        <v>241</v>
      </c>
      <c r="D2" s="397"/>
      <c r="E2" s="397"/>
      <c r="F2" s="397"/>
      <c r="G2" s="397"/>
      <c r="H2" s="397"/>
      <c r="I2" s="373" t="s">
        <v>205</v>
      </c>
      <c r="J2" s="373"/>
      <c r="K2" s="373"/>
      <c r="L2" s="373"/>
      <c r="M2" s="97">
        <v>15</v>
      </c>
      <c r="N2" s="98"/>
      <c r="O2" s="396" t="s">
        <v>242</v>
      </c>
      <c r="P2" s="397"/>
      <c r="Q2" s="397"/>
      <c r="R2" s="397"/>
      <c r="S2" s="397"/>
      <c r="T2" s="397"/>
      <c r="U2" s="373" t="s">
        <v>205</v>
      </c>
      <c r="V2" s="373"/>
      <c r="W2" s="373"/>
      <c r="X2" s="373"/>
      <c r="Y2" s="97">
        <v>13</v>
      </c>
      <c r="Z2" s="98"/>
      <c r="AA2" s="384" t="s">
        <v>206</v>
      </c>
    </row>
    <row r="3" spans="1:27" ht="16.5" thickBot="1">
      <c r="A3" s="391"/>
      <c r="B3" s="394"/>
      <c r="C3" s="387" t="s">
        <v>70</v>
      </c>
      <c r="D3" s="381" t="s">
        <v>13</v>
      </c>
      <c r="E3" s="377" t="s">
        <v>207</v>
      </c>
      <c r="F3" s="379"/>
      <c r="G3" s="379"/>
      <c r="H3" s="380"/>
      <c r="I3" s="381" t="s">
        <v>208</v>
      </c>
      <c r="J3" s="369" t="s">
        <v>209</v>
      </c>
      <c r="K3" s="369" t="s">
        <v>210</v>
      </c>
      <c r="L3" s="369" t="s">
        <v>211</v>
      </c>
      <c r="M3" s="377" t="s">
        <v>212</v>
      </c>
      <c r="N3" s="378"/>
      <c r="O3" s="387" t="s">
        <v>70</v>
      </c>
      <c r="P3" s="381" t="s">
        <v>13</v>
      </c>
      <c r="Q3" s="377" t="s">
        <v>207</v>
      </c>
      <c r="R3" s="379"/>
      <c r="S3" s="379"/>
      <c r="T3" s="380"/>
      <c r="U3" s="381" t="s">
        <v>208</v>
      </c>
      <c r="V3" s="369" t="s">
        <v>209</v>
      </c>
      <c r="W3" s="369" t="s">
        <v>210</v>
      </c>
      <c r="X3" s="369" t="s">
        <v>211</v>
      </c>
      <c r="Y3" s="377" t="s">
        <v>212</v>
      </c>
      <c r="Z3" s="378"/>
      <c r="AA3" s="385"/>
    </row>
    <row r="4" spans="1:27" ht="16.5" thickBot="1">
      <c r="A4" s="391"/>
      <c r="B4" s="394"/>
      <c r="C4" s="388"/>
      <c r="D4" s="382"/>
      <c r="E4" s="369" t="s">
        <v>0</v>
      </c>
      <c r="F4" s="377" t="s">
        <v>213</v>
      </c>
      <c r="G4" s="379"/>
      <c r="H4" s="380"/>
      <c r="I4" s="382"/>
      <c r="J4" s="376"/>
      <c r="K4" s="376"/>
      <c r="L4" s="376"/>
      <c r="M4" s="369" t="s">
        <v>214</v>
      </c>
      <c r="N4" s="371" t="s">
        <v>215</v>
      </c>
      <c r="O4" s="388"/>
      <c r="P4" s="382"/>
      <c r="Q4" s="369" t="s">
        <v>0</v>
      </c>
      <c r="R4" s="377" t="s">
        <v>213</v>
      </c>
      <c r="S4" s="379"/>
      <c r="T4" s="380"/>
      <c r="U4" s="382"/>
      <c r="V4" s="376"/>
      <c r="W4" s="376"/>
      <c r="X4" s="376"/>
      <c r="Y4" s="369" t="s">
        <v>214</v>
      </c>
      <c r="Z4" s="371" t="s">
        <v>215</v>
      </c>
      <c r="AA4" s="385"/>
    </row>
    <row r="5" spans="1:27" ht="37.5" thickBot="1">
      <c r="A5" s="392"/>
      <c r="B5" s="395"/>
      <c r="C5" s="389"/>
      <c r="D5" s="383"/>
      <c r="E5" s="370"/>
      <c r="F5" s="99" t="s">
        <v>216</v>
      </c>
      <c r="G5" s="99" t="s">
        <v>217</v>
      </c>
      <c r="H5" s="99" t="s">
        <v>218</v>
      </c>
      <c r="I5" s="383"/>
      <c r="J5" s="370"/>
      <c r="K5" s="370"/>
      <c r="L5" s="370"/>
      <c r="M5" s="370"/>
      <c r="N5" s="372"/>
      <c r="O5" s="389"/>
      <c r="P5" s="383"/>
      <c r="Q5" s="370"/>
      <c r="R5" s="99" t="s">
        <v>216</v>
      </c>
      <c r="S5" s="99" t="s">
        <v>217</v>
      </c>
      <c r="T5" s="99" t="s">
        <v>218</v>
      </c>
      <c r="U5" s="383"/>
      <c r="V5" s="370"/>
      <c r="W5" s="370"/>
      <c r="X5" s="370"/>
      <c r="Y5" s="370"/>
      <c r="Z5" s="372"/>
      <c r="AA5" s="386"/>
    </row>
    <row r="6" spans="1:27" ht="19.5" thickBot="1">
      <c r="A6" s="100">
        <v>1</v>
      </c>
      <c r="B6" s="114" t="s">
        <v>222</v>
      </c>
      <c r="C6" s="101">
        <v>6</v>
      </c>
      <c r="D6" s="102">
        <f>C6*30</f>
        <v>180</v>
      </c>
      <c r="E6" s="103">
        <f>SUM(F6:H6)</f>
        <v>120</v>
      </c>
      <c r="F6" s="104"/>
      <c r="G6" s="104">
        <v>120</v>
      </c>
      <c r="H6" s="104"/>
      <c r="I6" s="103">
        <f>D6-E6</f>
        <v>60</v>
      </c>
      <c r="J6" s="105">
        <f>E6/$M$2</f>
        <v>8</v>
      </c>
      <c r="K6" s="104"/>
      <c r="L6" s="103">
        <f>ROUND(C6/3,0)</f>
        <v>2</v>
      </c>
      <c r="M6" s="104"/>
      <c r="N6" s="106">
        <v>3</v>
      </c>
      <c r="O6" s="101">
        <v>6</v>
      </c>
      <c r="P6" s="102">
        <f aca="true" t="shared" si="0" ref="P6:P18">O6*30</f>
        <v>180</v>
      </c>
      <c r="Q6" s="103">
        <f aca="true" t="shared" si="1" ref="Q6:Q18">SUM(R6:T6)</f>
        <v>120</v>
      </c>
      <c r="R6" s="104"/>
      <c r="S6" s="104">
        <v>120</v>
      </c>
      <c r="T6" s="104"/>
      <c r="U6" s="103">
        <f aca="true" t="shared" si="2" ref="U6:U18">P6-Q6</f>
        <v>60</v>
      </c>
      <c r="V6" s="105">
        <f>Q6/$Y$2</f>
        <v>9.23076923076923</v>
      </c>
      <c r="W6" s="104"/>
      <c r="X6" s="103">
        <f aca="true" t="shared" si="3" ref="X6:X18">ROUND(O6/3,0)</f>
        <v>2</v>
      </c>
      <c r="Y6" s="104">
        <v>4</v>
      </c>
      <c r="Z6" s="106"/>
      <c r="AA6" s="107"/>
    </row>
    <row r="7" spans="1:27" ht="19.5" thickBot="1">
      <c r="A7" s="100">
        <v>2</v>
      </c>
      <c r="B7" s="115" t="s">
        <v>153</v>
      </c>
      <c r="C7" s="101">
        <v>3</v>
      </c>
      <c r="D7" s="102">
        <f aca="true" t="shared" si="4" ref="D7:D18">C7*30</f>
        <v>90</v>
      </c>
      <c r="E7" s="103">
        <f aca="true" t="shared" si="5" ref="E7:E18">SUM(F7:H7)</f>
        <v>60</v>
      </c>
      <c r="F7" s="104">
        <v>10</v>
      </c>
      <c r="G7" s="104">
        <v>50</v>
      </c>
      <c r="H7" s="104"/>
      <c r="I7" s="103">
        <f aca="true" t="shared" si="6" ref="I7:I18">D7-E7</f>
        <v>30</v>
      </c>
      <c r="J7" s="105">
        <f aca="true" t="shared" si="7" ref="J7:J18">E7/$M$2</f>
        <v>4</v>
      </c>
      <c r="K7" s="104"/>
      <c r="L7" s="103">
        <f>ROUND(C7/3,0)</f>
        <v>1</v>
      </c>
      <c r="M7" s="104"/>
      <c r="N7" s="106">
        <v>3</v>
      </c>
      <c r="O7" s="101"/>
      <c r="P7" s="102">
        <f t="shared" si="0"/>
        <v>0</v>
      </c>
      <c r="Q7" s="103">
        <f t="shared" si="1"/>
        <v>0</v>
      </c>
      <c r="R7" s="104"/>
      <c r="S7" s="104"/>
      <c r="T7" s="104"/>
      <c r="U7" s="103">
        <f t="shared" si="2"/>
        <v>0</v>
      </c>
      <c r="V7" s="105">
        <f aca="true" t="shared" si="8" ref="V7:V18">Q7/$Y$2</f>
        <v>0</v>
      </c>
      <c r="W7" s="104"/>
      <c r="X7" s="103">
        <f t="shared" si="3"/>
        <v>0</v>
      </c>
      <c r="Y7" s="104"/>
      <c r="Z7" s="106"/>
      <c r="AA7" s="107"/>
    </row>
    <row r="8" spans="1:27" ht="19.5" thickBot="1">
      <c r="A8" s="100">
        <v>3</v>
      </c>
      <c r="B8" s="115" t="s">
        <v>224</v>
      </c>
      <c r="C8" s="101">
        <v>3</v>
      </c>
      <c r="D8" s="102">
        <f t="shared" si="4"/>
        <v>90</v>
      </c>
      <c r="E8" s="103">
        <f t="shared" si="5"/>
        <v>52</v>
      </c>
      <c r="F8" s="104">
        <v>12</v>
      </c>
      <c r="G8" s="104"/>
      <c r="H8" s="104">
        <v>40</v>
      </c>
      <c r="I8" s="103">
        <f t="shared" si="6"/>
        <v>38</v>
      </c>
      <c r="J8" s="105">
        <f t="shared" si="7"/>
        <v>3.466666666666667</v>
      </c>
      <c r="K8" s="104"/>
      <c r="L8" s="103">
        <f aca="true" t="shared" si="9" ref="L8:L18">ROUND(C8/3,0)</f>
        <v>1</v>
      </c>
      <c r="M8" s="104"/>
      <c r="N8" s="106">
        <v>3</v>
      </c>
      <c r="O8" s="101">
        <v>3</v>
      </c>
      <c r="P8" s="102">
        <f t="shared" si="0"/>
        <v>90</v>
      </c>
      <c r="Q8" s="103">
        <f t="shared" si="1"/>
        <v>52</v>
      </c>
      <c r="R8" s="104">
        <v>12</v>
      </c>
      <c r="S8" s="104"/>
      <c r="T8" s="104">
        <v>40</v>
      </c>
      <c r="U8" s="103">
        <f t="shared" si="2"/>
        <v>38</v>
      </c>
      <c r="V8" s="105">
        <f t="shared" si="8"/>
        <v>4</v>
      </c>
      <c r="W8" s="104"/>
      <c r="X8" s="103">
        <f t="shared" si="3"/>
        <v>1</v>
      </c>
      <c r="Y8" s="104"/>
      <c r="Z8" s="106">
        <v>4</v>
      </c>
      <c r="AA8" s="107"/>
    </row>
    <row r="9" spans="1:27" ht="19.5" thickBot="1">
      <c r="A9" s="100">
        <v>4</v>
      </c>
      <c r="B9" s="115" t="s">
        <v>226</v>
      </c>
      <c r="C9" s="101">
        <v>3</v>
      </c>
      <c r="D9" s="102">
        <f t="shared" si="4"/>
        <v>90</v>
      </c>
      <c r="E9" s="103">
        <f t="shared" si="5"/>
        <v>64</v>
      </c>
      <c r="F9" s="104">
        <v>12</v>
      </c>
      <c r="G9" s="104">
        <v>52</v>
      </c>
      <c r="H9" s="104"/>
      <c r="I9" s="103">
        <f t="shared" si="6"/>
        <v>26</v>
      </c>
      <c r="J9" s="105">
        <f t="shared" si="7"/>
        <v>4.266666666666667</v>
      </c>
      <c r="K9" s="104"/>
      <c r="L9" s="103">
        <f t="shared" si="9"/>
        <v>1</v>
      </c>
      <c r="M9" s="104"/>
      <c r="N9" s="106">
        <v>3</v>
      </c>
      <c r="O9" s="101">
        <v>3</v>
      </c>
      <c r="P9" s="102">
        <f t="shared" si="0"/>
        <v>90</v>
      </c>
      <c r="Q9" s="103">
        <f t="shared" si="1"/>
        <v>64</v>
      </c>
      <c r="R9" s="104">
        <v>16</v>
      </c>
      <c r="S9" s="104">
        <v>48</v>
      </c>
      <c r="T9" s="104"/>
      <c r="U9" s="103">
        <f t="shared" si="2"/>
        <v>26</v>
      </c>
      <c r="V9" s="105">
        <f t="shared" si="8"/>
        <v>4.923076923076923</v>
      </c>
      <c r="W9" s="104"/>
      <c r="X9" s="103">
        <f t="shared" si="3"/>
        <v>1</v>
      </c>
      <c r="Y9" s="104">
        <v>4</v>
      </c>
      <c r="Z9" s="106"/>
      <c r="AA9" s="107"/>
    </row>
    <row r="10" spans="1:27" ht="19.5" thickBot="1">
      <c r="A10" s="100">
        <v>5</v>
      </c>
      <c r="B10" s="116" t="s">
        <v>227</v>
      </c>
      <c r="C10" s="101">
        <v>9</v>
      </c>
      <c r="D10" s="102">
        <f t="shared" si="4"/>
        <v>270</v>
      </c>
      <c r="E10" s="103">
        <f t="shared" si="5"/>
        <v>130</v>
      </c>
      <c r="F10" s="104">
        <v>26</v>
      </c>
      <c r="G10" s="104">
        <v>52</v>
      </c>
      <c r="H10" s="104">
        <v>52</v>
      </c>
      <c r="I10" s="103">
        <f t="shared" si="6"/>
        <v>140</v>
      </c>
      <c r="J10" s="105">
        <f t="shared" si="7"/>
        <v>8.666666666666666</v>
      </c>
      <c r="K10" s="104"/>
      <c r="L10" s="103">
        <f t="shared" si="9"/>
        <v>3</v>
      </c>
      <c r="M10" s="104">
        <v>3</v>
      </c>
      <c r="N10" s="106"/>
      <c r="O10" s="101"/>
      <c r="P10" s="102">
        <f t="shared" si="0"/>
        <v>0</v>
      </c>
      <c r="Q10" s="103">
        <f t="shared" si="1"/>
        <v>0</v>
      </c>
      <c r="R10" s="104"/>
      <c r="S10" s="104"/>
      <c r="T10" s="104"/>
      <c r="U10" s="103">
        <f t="shared" si="2"/>
        <v>0</v>
      </c>
      <c r="V10" s="105">
        <f t="shared" si="8"/>
        <v>0</v>
      </c>
      <c r="W10" s="104"/>
      <c r="X10" s="103">
        <f t="shared" si="3"/>
        <v>0</v>
      </c>
      <c r="Y10" s="104">
        <v>4</v>
      </c>
      <c r="Z10" s="106"/>
      <c r="AA10" s="107"/>
    </row>
    <row r="11" spans="1:27" ht="38.25" thickBot="1">
      <c r="A11" s="100">
        <v>6</v>
      </c>
      <c r="B11" s="116" t="s">
        <v>234</v>
      </c>
      <c r="C11" s="101">
        <v>3</v>
      </c>
      <c r="D11" s="102">
        <f t="shared" si="4"/>
        <v>90</v>
      </c>
      <c r="E11" s="103">
        <f t="shared" si="5"/>
        <v>0</v>
      </c>
      <c r="F11" s="104"/>
      <c r="G11" s="104"/>
      <c r="H11" s="104"/>
      <c r="I11" s="103">
        <f t="shared" si="6"/>
        <v>90</v>
      </c>
      <c r="J11" s="105">
        <f t="shared" si="7"/>
        <v>0</v>
      </c>
      <c r="K11" s="104"/>
      <c r="L11" s="103">
        <f t="shared" si="9"/>
        <v>1</v>
      </c>
      <c r="M11" s="104"/>
      <c r="N11" s="106">
        <v>3</v>
      </c>
      <c r="O11" s="101"/>
      <c r="P11" s="102">
        <f t="shared" si="0"/>
        <v>0</v>
      </c>
      <c r="Q11" s="103">
        <f t="shared" si="1"/>
        <v>0</v>
      </c>
      <c r="R11" s="104"/>
      <c r="S11" s="104"/>
      <c r="T11" s="104"/>
      <c r="U11" s="103">
        <f t="shared" si="2"/>
        <v>0</v>
      </c>
      <c r="V11" s="105">
        <f t="shared" si="8"/>
        <v>0</v>
      </c>
      <c r="W11" s="104"/>
      <c r="X11" s="103">
        <f t="shared" si="3"/>
        <v>0</v>
      </c>
      <c r="Y11" s="104"/>
      <c r="Z11" s="106"/>
      <c r="AA11" s="107"/>
    </row>
    <row r="12" spans="1:27" ht="19.5" thickBot="1">
      <c r="A12" s="100">
        <v>7</v>
      </c>
      <c r="B12" s="115" t="s">
        <v>244</v>
      </c>
      <c r="C12" s="101">
        <v>3</v>
      </c>
      <c r="D12" s="102">
        <f t="shared" si="4"/>
        <v>90</v>
      </c>
      <c r="E12" s="103">
        <f t="shared" si="5"/>
        <v>64</v>
      </c>
      <c r="F12" s="104">
        <v>12</v>
      </c>
      <c r="G12" s="104">
        <v>52</v>
      </c>
      <c r="H12" s="104"/>
      <c r="I12" s="103">
        <f t="shared" si="6"/>
        <v>26</v>
      </c>
      <c r="J12" s="105">
        <f t="shared" si="7"/>
        <v>4.266666666666667</v>
      </c>
      <c r="K12" s="104"/>
      <c r="L12" s="103">
        <f t="shared" si="9"/>
        <v>1</v>
      </c>
      <c r="M12" s="104"/>
      <c r="N12" s="106">
        <v>3</v>
      </c>
      <c r="O12" s="101"/>
      <c r="P12" s="102">
        <f t="shared" si="0"/>
        <v>0</v>
      </c>
      <c r="Q12" s="103">
        <f t="shared" si="1"/>
        <v>0</v>
      </c>
      <c r="R12" s="104"/>
      <c r="S12" s="104"/>
      <c r="T12" s="104"/>
      <c r="U12" s="103">
        <f t="shared" si="2"/>
        <v>0</v>
      </c>
      <c r="V12" s="105">
        <f t="shared" si="8"/>
        <v>0</v>
      </c>
      <c r="W12" s="104"/>
      <c r="X12" s="103">
        <f t="shared" si="3"/>
        <v>0</v>
      </c>
      <c r="Y12" s="104"/>
      <c r="Z12" s="106"/>
      <c r="AA12" s="107"/>
    </row>
    <row r="13" spans="1:27" ht="19.5" thickBot="1">
      <c r="A13" s="100">
        <v>8</v>
      </c>
      <c r="B13" s="115" t="s">
        <v>228</v>
      </c>
      <c r="C13" s="101"/>
      <c r="D13" s="102">
        <f t="shared" si="4"/>
        <v>0</v>
      </c>
      <c r="E13" s="103">
        <f t="shared" si="5"/>
        <v>0</v>
      </c>
      <c r="F13" s="104"/>
      <c r="G13" s="104"/>
      <c r="H13" s="104"/>
      <c r="I13" s="103">
        <f t="shared" si="6"/>
        <v>0</v>
      </c>
      <c r="J13" s="105">
        <f t="shared" si="7"/>
        <v>0</v>
      </c>
      <c r="K13" s="104"/>
      <c r="L13" s="103">
        <f t="shared" si="9"/>
        <v>0</v>
      </c>
      <c r="M13" s="104"/>
      <c r="N13" s="106"/>
      <c r="O13" s="101">
        <v>9</v>
      </c>
      <c r="P13" s="102">
        <f t="shared" si="0"/>
        <v>270</v>
      </c>
      <c r="Q13" s="103">
        <f t="shared" si="1"/>
        <v>144</v>
      </c>
      <c r="R13" s="104">
        <v>16</v>
      </c>
      <c r="S13" s="104">
        <v>64</v>
      </c>
      <c r="T13" s="104">
        <v>64</v>
      </c>
      <c r="U13" s="103">
        <f t="shared" si="2"/>
        <v>126</v>
      </c>
      <c r="V13" s="105">
        <f t="shared" si="8"/>
        <v>11.076923076923077</v>
      </c>
      <c r="W13" s="104"/>
      <c r="X13" s="103">
        <f t="shared" si="3"/>
        <v>3</v>
      </c>
      <c r="Y13" s="104"/>
      <c r="Z13" s="106"/>
      <c r="AA13" s="107"/>
    </row>
    <row r="14" spans="1:27" ht="38.25" thickBot="1">
      <c r="A14" s="100">
        <v>9</v>
      </c>
      <c r="B14" s="114" t="s">
        <v>235</v>
      </c>
      <c r="C14" s="101"/>
      <c r="D14" s="102">
        <f t="shared" si="4"/>
        <v>0</v>
      </c>
      <c r="E14" s="103">
        <f t="shared" si="5"/>
        <v>0</v>
      </c>
      <c r="F14" s="104"/>
      <c r="G14" s="104"/>
      <c r="H14" s="104"/>
      <c r="I14" s="103">
        <f t="shared" si="6"/>
        <v>0</v>
      </c>
      <c r="J14" s="105">
        <f t="shared" si="7"/>
        <v>0</v>
      </c>
      <c r="K14" s="104"/>
      <c r="L14" s="103">
        <f t="shared" si="9"/>
        <v>0</v>
      </c>
      <c r="M14" s="104"/>
      <c r="N14" s="106"/>
      <c r="O14" s="101">
        <v>3</v>
      </c>
      <c r="P14" s="102">
        <f t="shared" si="0"/>
        <v>90</v>
      </c>
      <c r="Q14" s="103">
        <f t="shared" si="1"/>
        <v>0</v>
      </c>
      <c r="R14" s="104"/>
      <c r="S14" s="104"/>
      <c r="T14" s="104"/>
      <c r="U14" s="103">
        <f t="shared" si="2"/>
        <v>90</v>
      </c>
      <c r="V14" s="105">
        <f t="shared" si="8"/>
        <v>0</v>
      </c>
      <c r="W14" s="104"/>
      <c r="X14" s="103">
        <f t="shared" si="3"/>
        <v>1</v>
      </c>
      <c r="Y14" s="104"/>
      <c r="Z14" s="106">
        <v>4</v>
      </c>
      <c r="AA14" s="107"/>
    </row>
    <row r="15" spans="1:27" ht="38.25" thickBot="1">
      <c r="A15" s="100">
        <v>10</v>
      </c>
      <c r="B15" s="114" t="s">
        <v>243</v>
      </c>
      <c r="C15" s="101"/>
      <c r="D15" s="102">
        <f t="shared" si="4"/>
        <v>0</v>
      </c>
      <c r="E15" s="103">
        <f t="shared" si="5"/>
        <v>0</v>
      </c>
      <c r="F15" s="104"/>
      <c r="G15" s="104"/>
      <c r="H15" s="104"/>
      <c r="I15" s="103">
        <f t="shared" si="6"/>
        <v>0</v>
      </c>
      <c r="J15" s="105">
        <f t="shared" si="7"/>
        <v>0</v>
      </c>
      <c r="K15" s="104"/>
      <c r="L15" s="103">
        <f t="shared" si="9"/>
        <v>0</v>
      </c>
      <c r="M15" s="104"/>
      <c r="N15" s="106"/>
      <c r="O15" s="101">
        <v>6</v>
      </c>
      <c r="P15" s="102">
        <f t="shared" si="0"/>
        <v>180</v>
      </c>
      <c r="Q15" s="103">
        <f t="shared" si="1"/>
        <v>128</v>
      </c>
      <c r="R15" s="104">
        <v>32</v>
      </c>
      <c r="S15" s="104">
        <v>96</v>
      </c>
      <c r="T15" s="104"/>
      <c r="U15" s="103">
        <f t="shared" si="2"/>
        <v>52</v>
      </c>
      <c r="V15" s="105">
        <f t="shared" si="8"/>
        <v>9.846153846153847</v>
      </c>
      <c r="W15" s="104"/>
      <c r="X15" s="103">
        <f t="shared" si="3"/>
        <v>2</v>
      </c>
      <c r="Y15" s="104"/>
      <c r="Z15" s="106">
        <v>4</v>
      </c>
      <c r="AA15" s="107"/>
    </row>
    <row r="16" spans="1:27" ht="19.5" thickBot="1">
      <c r="A16" s="100">
        <v>11</v>
      </c>
      <c r="B16" s="116"/>
      <c r="C16" s="101"/>
      <c r="D16" s="102">
        <f t="shared" si="4"/>
        <v>0</v>
      </c>
      <c r="E16" s="103">
        <f t="shared" si="5"/>
        <v>0</v>
      </c>
      <c r="F16" s="104"/>
      <c r="G16" s="104"/>
      <c r="H16" s="104"/>
      <c r="I16" s="103">
        <f t="shared" si="6"/>
        <v>0</v>
      </c>
      <c r="J16" s="105">
        <f t="shared" si="7"/>
        <v>0</v>
      </c>
      <c r="K16" s="104"/>
      <c r="L16" s="103">
        <f t="shared" si="9"/>
        <v>0</v>
      </c>
      <c r="M16" s="104"/>
      <c r="N16" s="106"/>
      <c r="O16" s="101"/>
      <c r="P16" s="102">
        <f t="shared" si="0"/>
        <v>0</v>
      </c>
      <c r="Q16" s="103">
        <f t="shared" si="1"/>
        <v>0</v>
      </c>
      <c r="R16" s="104"/>
      <c r="S16" s="104"/>
      <c r="T16" s="104"/>
      <c r="U16" s="103">
        <f t="shared" si="2"/>
        <v>0</v>
      </c>
      <c r="V16" s="105">
        <f t="shared" si="8"/>
        <v>0</v>
      </c>
      <c r="W16" s="104"/>
      <c r="X16" s="103">
        <f t="shared" si="3"/>
        <v>0</v>
      </c>
      <c r="Y16" s="104"/>
      <c r="Z16" s="106"/>
      <c r="AA16" s="107"/>
    </row>
    <row r="17" spans="1:27" ht="19.5" thickBot="1">
      <c r="A17" s="100">
        <v>12</v>
      </c>
      <c r="B17" s="114"/>
      <c r="C17" s="101"/>
      <c r="D17" s="102">
        <f t="shared" si="4"/>
        <v>0</v>
      </c>
      <c r="E17" s="103">
        <f t="shared" si="5"/>
        <v>0</v>
      </c>
      <c r="F17" s="108"/>
      <c r="G17" s="108"/>
      <c r="H17" s="108"/>
      <c r="I17" s="103">
        <f t="shared" si="6"/>
        <v>0</v>
      </c>
      <c r="J17" s="105">
        <f t="shared" si="7"/>
        <v>0</v>
      </c>
      <c r="K17" s="104"/>
      <c r="L17" s="103">
        <f t="shared" si="9"/>
        <v>0</v>
      </c>
      <c r="M17" s="104"/>
      <c r="N17" s="106"/>
      <c r="O17" s="101"/>
      <c r="P17" s="102">
        <f t="shared" si="0"/>
        <v>0</v>
      </c>
      <c r="Q17" s="103">
        <f t="shared" si="1"/>
        <v>0</v>
      </c>
      <c r="R17" s="104"/>
      <c r="S17" s="104"/>
      <c r="T17" s="104"/>
      <c r="U17" s="103">
        <f t="shared" si="2"/>
        <v>0</v>
      </c>
      <c r="V17" s="105">
        <f t="shared" si="8"/>
        <v>0</v>
      </c>
      <c r="W17" s="104"/>
      <c r="X17" s="103">
        <f t="shared" si="3"/>
        <v>0</v>
      </c>
      <c r="Y17" s="104"/>
      <c r="Z17" s="106"/>
      <c r="AA17" s="107"/>
    </row>
    <row r="18" spans="1:27" ht="19.5" thickBot="1">
      <c r="A18" s="100">
        <v>13</v>
      </c>
      <c r="B18" s="115"/>
      <c r="C18" s="101"/>
      <c r="D18" s="102">
        <f t="shared" si="4"/>
        <v>0</v>
      </c>
      <c r="E18" s="103">
        <f t="shared" si="5"/>
        <v>0</v>
      </c>
      <c r="F18" s="104"/>
      <c r="G18" s="104"/>
      <c r="H18" s="104"/>
      <c r="I18" s="103">
        <f t="shared" si="6"/>
        <v>0</v>
      </c>
      <c r="J18" s="105">
        <f t="shared" si="7"/>
        <v>0</v>
      </c>
      <c r="K18" s="104"/>
      <c r="L18" s="103">
        <f t="shared" si="9"/>
        <v>0</v>
      </c>
      <c r="M18" s="104"/>
      <c r="N18" s="106"/>
      <c r="O18" s="101"/>
      <c r="P18" s="102">
        <f t="shared" si="0"/>
        <v>0</v>
      </c>
      <c r="Q18" s="103">
        <f t="shared" si="1"/>
        <v>0</v>
      </c>
      <c r="R18" s="104"/>
      <c r="S18" s="104"/>
      <c r="T18" s="104"/>
      <c r="U18" s="103">
        <f t="shared" si="2"/>
        <v>0</v>
      </c>
      <c r="V18" s="105">
        <f t="shared" si="8"/>
        <v>0</v>
      </c>
      <c r="W18" s="104"/>
      <c r="X18" s="103">
        <f t="shared" si="3"/>
        <v>0</v>
      </c>
      <c r="Y18" s="104"/>
      <c r="Z18" s="106"/>
      <c r="AA18" s="107"/>
    </row>
    <row r="19" spans="1:27" ht="16.5" thickBot="1">
      <c r="A19" s="374" t="s">
        <v>101</v>
      </c>
      <c r="B19" s="375"/>
      <c r="C19" s="109">
        <f>SUM(C6:C18)</f>
        <v>30</v>
      </c>
      <c r="D19" s="110">
        <f aca="true" t="shared" si="10" ref="D19:L19">SUM(D6:D18)</f>
        <v>900</v>
      </c>
      <c r="E19" s="110">
        <f t="shared" si="10"/>
        <v>490</v>
      </c>
      <c r="F19" s="110">
        <f t="shared" si="10"/>
        <v>72</v>
      </c>
      <c r="G19" s="110">
        <f t="shared" si="10"/>
        <v>326</v>
      </c>
      <c r="H19" s="110">
        <f t="shared" si="10"/>
        <v>92</v>
      </c>
      <c r="I19" s="110">
        <f t="shared" si="10"/>
        <v>410</v>
      </c>
      <c r="J19" s="111">
        <f t="shared" si="10"/>
        <v>32.666666666666664</v>
      </c>
      <c r="K19" s="110">
        <f>COUNT(K6:K18)</f>
        <v>0</v>
      </c>
      <c r="L19" s="110">
        <f t="shared" si="10"/>
        <v>10</v>
      </c>
      <c r="M19" s="110">
        <f>COUNT(M6:M18)</f>
        <v>1</v>
      </c>
      <c r="N19" s="112">
        <f>COUNT(N6:N18)</f>
        <v>6</v>
      </c>
      <c r="O19" s="109">
        <f aca="true" t="shared" si="11" ref="O19:V19">SUM(O6:O18)</f>
        <v>30</v>
      </c>
      <c r="P19" s="110">
        <f t="shared" si="11"/>
        <v>900</v>
      </c>
      <c r="Q19" s="110">
        <f t="shared" si="11"/>
        <v>508</v>
      </c>
      <c r="R19" s="110">
        <f t="shared" si="11"/>
        <v>76</v>
      </c>
      <c r="S19" s="110">
        <f t="shared" si="11"/>
        <v>328</v>
      </c>
      <c r="T19" s="110">
        <f t="shared" si="11"/>
        <v>104</v>
      </c>
      <c r="U19" s="110">
        <f t="shared" si="11"/>
        <v>392</v>
      </c>
      <c r="V19" s="111">
        <f t="shared" si="11"/>
        <v>39.07692307692308</v>
      </c>
      <c r="W19" s="110">
        <f>COUNT(W6:W18)</f>
        <v>0</v>
      </c>
      <c r="X19" s="110">
        <f>SUM(X6:X18)</f>
        <v>10</v>
      </c>
      <c r="Y19" s="110">
        <f>COUNT(Y6:Y18)</f>
        <v>3</v>
      </c>
      <c r="Z19" s="112">
        <f>COUNT(Z6:Z18)</f>
        <v>3</v>
      </c>
      <c r="AA19" s="113"/>
    </row>
    <row r="20" ht="13.5" thickTop="1"/>
  </sheetData>
  <sheetProtection/>
  <mergeCells count="32">
    <mergeCell ref="X3:X5"/>
    <mergeCell ref="Y3:Z3"/>
    <mergeCell ref="P3:P5"/>
    <mergeCell ref="O2:T2"/>
    <mergeCell ref="V3:V5"/>
    <mergeCell ref="R4:T4"/>
    <mergeCell ref="M4:M5"/>
    <mergeCell ref="Q4:Q5"/>
    <mergeCell ref="E4:E5"/>
    <mergeCell ref="F4:H4"/>
    <mergeCell ref="AA2:AA5"/>
    <mergeCell ref="O3:O5"/>
    <mergeCell ref="Z4:Z5"/>
    <mergeCell ref="U2:X2"/>
    <mergeCell ref="Y4:Y5"/>
    <mergeCell ref="N4:N5"/>
    <mergeCell ref="K3:K5"/>
    <mergeCell ref="L3:L5"/>
    <mergeCell ref="C3:C5"/>
    <mergeCell ref="D3:D5"/>
    <mergeCell ref="C2:H2"/>
    <mergeCell ref="I2:L2"/>
    <mergeCell ref="A19:B19"/>
    <mergeCell ref="W3:W5"/>
    <mergeCell ref="E3:H3"/>
    <mergeCell ref="I3:I5"/>
    <mergeCell ref="J3:J5"/>
    <mergeCell ref="M3:N3"/>
    <mergeCell ref="Q3:T3"/>
    <mergeCell ref="A2:A5"/>
    <mergeCell ref="B2:B5"/>
    <mergeCell ref="U3:U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9"/>
  <sheetViews>
    <sheetView zoomScale="70" zoomScaleNormal="70" zoomScalePageLayoutView="0" workbookViewId="0" topLeftCell="A1">
      <selection activeCell="AF9" sqref="AF9"/>
    </sheetView>
  </sheetViews>
  <sheetFormatPr defaultColWidth="9.00390625" defaultRowHeight="12.75"/>
  <cols>
    <col min="1" max="1" width="4.75390625" style="0" customWidth="1"/>
    <col min="2" max="2" width="54.00390625" style="0" customWidth="1"/>
    <col min="3" max="27" width="7.75390625" style="0" customWidth="1"/>
  </cols>
  <sheetData>
    <row r="1" spans="1:27" ht="23.25" thickBot="1">
      <c r="A1" s="95"/>
      <c r="B1" s="96" t="s">
        <v>251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7" ht="17.25" thickBot="1" thickTop="1">
      <c r="A2" s="390" t="s">
        <v>204</v>
      </c>
      <c r="B2" s="393" t="s">
        <v>219</v>
      </c>
      <c r="C2" s="396" t="s">
        <v>281</v>
      </c>
      <c r="D2" s="397"/>
      <c r="E2" s="397"/>
      <c r="F2" s="397"/>
      <c r="G2" s="397"/>
      <c r="H2" s="397"/>
      <c r="I2" s="373" t="s">
        <v>205</v>
      </c>
      <c r="J2" s="373"/>
      <c r="K2" s="373"/>
      <c r="L2" s="373"/>
      <c r="M2" s="125">
        <v>16</v>
      </c>
      <c r="N2" s="98"/>
      <c r="O2" s="396" t="s">
        <v>282</v>
      </c>
      <c r="P2" s="397"/>
      <c r="Q2" s="397"/>
      <c r="R2" s="397"/>
      <c r="S2" s="397"/>
      <c r="T2" s="397"/>
      <c r="U2" s="373" t="s">
        <v>205</v>
      </c>
      <c r="V2" s="373"/>
      <c r="W2" s="373"/>
      <c r="X2" s="373"/>
      <c r="Y2" s="125">
        <v>15</v>
      </c>
      <c r="Z2" s="98"/>
      <c r="AA2" s="384" t="s">
        <v>206</v>
      </c>
    </row>
    <row r="3" spans="1:27" ht="16.5" thickBot="1">
      <c r="A3" s="391"/>
      <c r="B3" s="394"/>
      <c r="C3" s="387" t="s">
        <v>70</v>
      </c>
      <c r="D3" s="381" t="s">
        <v>13</v>
      </c>
      <c r="E3" s="377" t="s">
        <v>207</v>
      </c>
      <c r="F3" s="379"/>
      <c r="G3" s="379"/>
      <c r="H3" s="380"/>
      <c r="I3" s="381" t="s">
        <v>208</v>
      </c>
      <c r="J3" s="369" t="s">
        <v>209</v>
      </c>
      <c r="K3" s="369" t="s">
        <v>210</v>
      </c>
      <c r="L3" s="369" t="s">
        <v>211</v>
      </c>
      <c r="M3" s="377" t="s">
        <v>212</v>
      </c>
      <c r="N3" s="378"/>
      <c r="O3" s="387" t="s">
        <v>70</v>
      </c>
      <c r="P3" s="381" t="s">
        <v>13</v>
      </c>
      <c r="Q3" s="377" t="s">
        <v>207</v>
      </c>
      <c r="R3" s="379"/>
      <c r="S3" s="379"/>
      <c r="T3" s="380"/>
      <c r="U3" s="381" t="s">
        <v>208</v>
      </c>
      <c r="V3" s="369" t="s">
        <v>209</v>
      </c>
      <c r="W3" s="369" t="s">
        <v>210</v>
      </c>
      <c r="X3" s="369" t="s">
        <v>211</v>
      </c>
      <c r="Y3" s="377" t="s">
        <v>212</v>
      </c>
      <c r="Z3" s="378"/>
      <c r="AA3" s="385"/>
    </row>
    <row r="4" spans="1:27" ht="16.5" thickBot="1">
      <c r="A4" s="391"/>
      <c r="B4" s="394"/>
      <c r="C4" s="388"/>
      <c r="D4" s="382"/>
      <c r="E4" s="369" t="s">
        <v>0</v>
      </c>
      <c r="F4" s="377" t="s">
        <v>213</v>
      </c>
      <c r="G4" s="379"/>
      <c r="H4" s="380"/>
      <c r="I4" s="382"/>
      <c r="J4" s="376"/>
      <c r="K4" s="376"/>
      <c r="L4" s="376"/>
      <c r="M4" s="369" t="s">
        <v>214</v>
      </c>
      <c r="N4" s="371" t="s">
        <v>215</v>
      </c>
      <c r="O4" s="388"/>
      <c r="P4" s="382"/>
      <c r="Q4" s="369" t="s">
        <v>0</v>
      </c>
      <c r="R4" s="377" t="s">
        <v>213</v>
      </c>
      <c r="S4" s="379"/>
      <c r="T4" s="380"/>
      <c r="U4" s="382"/>
      <c r="V4" s="376"/>
      <c r="W4" s="376"/>
      <c r="X4" s="376"/>
      <c r="Y4" s="369" t="s">
        <v>214</v>
      </c>
      <c r="Z4" s="371" t="s">
        <v>215</v>
      </c>
      <c r="AA4" s="385"/>
    </row>
    <row r="5" spans="1:27" ht="37.5" thickBot="1">
      <c r="A5" s="392"/>
      <c r="B5" s="395"/>
      <c r="C5" s="389"/>
      <c r="D5" s="383"/>
      <c r="E5" s="370"/>
      <c r="F5" s="99" t="s">
        <v>216</v>
      </c>
      <c r="G5" s="99" t="s">
        <v>217</v>
      </c>
      <c r="H5" s="99" t="s">
        <v>218</v>
      </c>
      <c r="I5" s="383"/>
      <c r="J5" s="370"/>
      <c r="K5" s="370"/>
      <c r="L5" s="370"/>
      <c r="M5" s="370"/>
      <c r="N5" s="372"/>
      <c r="O5" s="389"/>
      <c r="P5" s="383"/>
      <c r="Q5" s="370"/>
      <c r="R5" s="99" t="s">
        <v>216</v>
      </c>
      <c r="S5" s="99" t="s">
        <v>217</v>
      </c>
      <c r="T5" s="99" t="s">
        <v>218</v>
      </c>
      <c r="U5" s="383"/>
      <c r="V5" s="370"/>
      <c r="W5" s="370"/>
      <c r="X5" s="370"/>
      <c r="Y5" s="370"/>
      <c r="Z5" s="372"/>
      <c r="AA5" s="386"/>
    </row>
    <row r="6" spans="1:27" ht="19.5" thickBot="1">
      <c r="A6" s="100">
        <v>1</v>
      </c>
      <c r="B6" s="114" t="s">
        <v>154</v>
      </c>
      <c r="C6" s="101">
        <v>3</v>
      </c>
      <c r="D6" s="102">
        <f>C6*30</f>
        <v>90</v>
      </c>
      <c r="E6" s="103">
        <f>SUM(F6:H6)</f>
        <v>30</v>
      </c>
      <c r="F6" s="104"/>
      <c r="G6" s="104">
        <v>30</v>
      </c>
      <c r="H6" s="104"/>
      <c r="I6" s="103">
        <f>D6-E6</f>
        <v>60</v>
      </c>
      <c r="J6" s="105">
        <f>E6/$M$2</f>
        <v>1.875</v>
      </c>
      <c r="K6" s="104"/>
      <c r="L6" s="103">
        <f>ROUND(C6/3,0)</f>
        <v>1</v>
      </c>
      <c r="M6" s="104"/>
      <c r="N6" s="106">
        <v>5</v>
      </c>
      <c r="O6" s="101">
        <v>3</v>
      </c>
      <c r="P6" s="102">
        <f aca="true" t="shared" si="0" ref="P6:P18">O6*30</f>
        <v>90</v>
      </c>
      <c r="Q6" s="103">
        <f aca="true" t="shared" si="1" ref="Q6:Q18">SUM(R6:T6)</f>
        <v>30</v>
      </c>
      <c r="R6" s="104"/>
      <c r="S6" s="104">
        <v>30</v>
      </c>
      <c r="T6" s="104"/>
      <c r="U6" s="103">
        <f aca="true" t="shared" si="2" ref="U6:U18">P6-Q6</f>
        <v>60</v>
      </c>
      <c r="V6" s="105">
        <f>Q6/$Y$2</f>
        <v>2</v>
      </c>
      <c r="W6" s="104"/>
      <c r="X6" s="103">
        <f aca="true" t="shared" si="3" ref="X6:X18">ROUND(O6/3,0)</f>
        <v>1</v>
      </c>
      <c r="Y6" s="104"/>
      <c r="Z6" s="106">
        <v>6</v>
      </c>
      <c r="AA6" s="107"/>
    </row>
    <row r="7" spans="1:27" ht="19.5" thickBot="1">
      <c r="A7" s="100">
        <v>2</v>
      </c>
      <c r="B7" s="115" t="s">
        <v>229</v>
      </c>
      <c r="C7" s="101">
        <v>5</v>
      </c>
      <c r="D7" s="102">
        <f aca="true" t="shared" si="4" ref="D7:D18">C7*30</f>
        <v>150</v>
      </c>
      <c r="E7" s="103">
        <f aca="true" t="shared" si="5" ref="E7:E18">SUM(F7:H7)</f>
        <v>100</v>
      </c>
      <c r="F7" s="104">
        <v>10</v>
      </c>
      <c r="G7" s="104">
        <v>30</v>
      </c>
      <c r="H7" s="104">
        <v>60</v>
      </c>
      <c r="I7" s="103">
        <f aca="true" t="shared" si="6" ref="I7:I18">D7-E7</f>
        <v>50</v>
      </c>
      <c r="J7" s="105">
        <f aca="true" t="shared" si="7" ref="J7:J18">E7/$M$2</f>
        <v>6.25</v>
      </c>
      <c r="K7" s="104"/>
      <c r="L7" s="103">
        <f>ROUND(C7/3,0)</f>
        <v>2</v>
      </c>
      <c r="M7" s="104">
        <v>5</v>
      </c>
      <c r="N7" s="106"/>
      <c r="O7" s="101"/>
      <c r="P7" s="102">
        <f t="shared" si="0"/>
        <v>0</v>
      </c>
      <c r="Q7" s="103">
        <f t="shared" si="1"/>
        <v>0</v>
      </c>
      <c r="R7" s="104"/>
      <c r="S7" s="104"/>
      <c r="T7" s="104"/>
      <c r="U7" s="103">
        <f t="shared" si="2"/>
        <v>0</v>
      </c>
      <c r="V7" s="105">
        <f aca="true" t="shared" si="8" ref="V7:V18">Q7/$Y$2</f>
        <v>0</v>
      </c>
      <c r="W7" s="104"/>
      <c r="X7" s="103">
        <f t="shared" si="3"/>
        <v>0</v>
      </c>
      <c r="Y7" s="104"/>
      <c r="Z7" s="106"/>
      <c r="AA7" s="107"/>
    </row>
    <row r="8" spans="1:27" ht="19.5" thickBot="1">
      <c r="A8" s="100">
        <v>3</v>
      </c>
      <c r="B8" s="115" t="s">
        <v>247</v>
      </c>
      <c r="C8" s="101">
        <v>4</v>
      </c>
      <c r="D8" s="102">
        <f t="shared" si="4"/>
        <v>120</v>
      </c>
      <c r="E8" s="103">
        <f t="shared" si="5"/>
        <v>72</v>
      </c>
      <c r="F8" s="104">
        <v>8</v>
      </c>
      <c r="G8" s="104">
        <v>64</v>
      </c>
      <c r="H8" s="104"/>
      <c r="I8" s="103">
        <f t="shared" si="6"/>
        <v>48</v>
      </c>
      <c r="J8" s="105">
        <f t="shared" si="7"/>
        <v>4.5</v>
      </c>
      <c r="K8" s="104"/>
      <c r="L8" s="103">
        <f aca="true" t="shared" si="9" ref="L8:L18">ROUND(C8/3,0)</f>
        <v>1</v>
      </c>
      <c r="M8" s="104"/>
      <c r="N8" s="106">
        <v>5</v>
      </c>
      <c r="O8" s="101">
        <v>4</v>
      </c>
      <c r="P8" s="102">
        <f t="shared" si="0"/>
        <v>120</v>
      </c>
      <c r="Q8" s="103">
        <f t="shared" si="1"/>
        <v>72</v>
      </c>
      <c r="R8" s="104">
        <v>8</v>
      </c>
      <c r="S8" s="104">
        <v>64</v>
      </c>
      <c r="T8" s="104"/>
      <c r="U8" s="103">
        <f t="shared" si="2"/>
        <v>48</v>
      </c>
      <c r="V8" s="105">
        <f t="shared" si="8"/>
        <v>4.8</v>
      </c>
      <c r="W8" s="104"/>
      <c r="X8" s="103">
        <f t="shared" si="3"/>
        <v>1</v>
      </c>
      <c r="Y8" s="104"/>
      <c r="Z8" s="106">
        <v>6</v>
      </c>
      <c r="AA8" s="107"/>
    </row>
    <row r="9" spans="1:27" ht="19.5" thickBot="1">
      <c r="A9" s="100">
        <v>4</v>
      </c>
      <c r="B9" s="115" t="s">
        <v>157</v>
      </c>
      <c r="C9" s="101">
        <v>5</v>
      </c>
      <c r="D9" s="102">
        <f t="shared" si="4"/>
        <v>150</v>
      </c>
      <c r="E9" s="103">
        <f t="shared" si="5"/>
        <v>100</v>
      </c>
      <c r="F9" s="104">
        <v>10</v>
      </c>
      <c r="G9" s="104">
        <v>40</v>
      </c>
      <c r="H9" s="104">
        <v>50</v>
      </c>
      <c r="I9" s="103">
        <f t="shared" si="6"/>
        <v>50</v>
      </c>
      <c r="J9" s="105">
        <f t="shared" si="7"/>
        <v>6.25</v>
      </c>
      <c r="K9" s="104"/>
      <c r="L9" s="103">
        <f t="shared" si="9"/>
        <v>2</v>
      </c>
      <c r="M9" s="104"/>
      <c r="N9" s="106">
        <v>5</v>
      </c>
      <c r="O9" s="101">
        <v>5</v>
      </c>
      <c r="P9" s="102">
        <f t="shared" si="0"/>
        <v>150</v>
      </c>
      <c r="Q9" s="103">
        <f t="shared" si="1"/>
        <v>100</v>
      </c>
      <c r="R9" s="104">
        <v>10</v>
      </c>
      <c r="S9" s="104">
        <v>40</v>
      </c>
      <c r="T9" s="104">
        <v>50</v>
      </c>
      <c r="U9" s="103">
        <f t="shared" si="2"/>
        <v>50</v>
      </c>
      <c r="V9" s="105">
        <f t="shared" si="8"/>
        <v>6.666666666666667</v>
      </c>
      <c r="W9" s="104"/>
      <c r="X9" s="103">
        <f t="shared" si="3"/>
        <v>2</v>
      </c>
      <c r="Y9" s="104"/>
      <c r="Z9" s="106">
        <v>6</v>
      </c>
      <c r="AA9" s="107"/>
    </row>
    <row r="10" spans="1:27" ht="19.5" thickBot="1">
      <c r="A10" s="100">
        <v>5</v>
      </c>
      <c r="B10" s="116" t="s">
        <v>160</v>
      </c>
      <c r="C10" s="101">
        <v>3</v>
      </c>
      <c r="D10" s="102">
        <f t="shared" si="4"/>
        <v>90</v>
      </c>
      <c r="E10" s="103">
        <f t="shared" si="5"/>
        <v>0</v>
      </c>
      <c r="F10" s="104"/>
      <c r="G10" s="104"/>
      <c r="H10" s="104"/>
      <c r="I10" s="103">
        <f t="shared" si="6"/>
        <v>90</v>
      </c>
      <c r="J10" s="105">
        <f t="shared" si="7"/>
        <v>0</v>
      </c>
      <c r="K10" s="104"/>
      <c r="L10" s="103">
        <v>0</v>
      </c>
      <c r="M10" s="104"/>
      <c r="N10" s="106">
        <v>5</v>
      </c>
      <c r="O10" s="101"/>
      <c r="P10" s="102">
        <f t="shared" si="0"/>
        <v>0</v>
      </c>
      <c r="Q10" s="103">
        <f t="shared" si="1"/>
        <v>0</v>
      </c>
      <c r="R10" s="104"/>
      <c r="S10" s="104"/>
      <c r="T10" s="104"/>
      <c r="U10" s="103">
        <f t="shared" si="2"/>
        <v>0</v>
      </c>
      <c r="V10" s="105">
        <f t="shared" si="8"/>
        <v>0</v>
      </c>
      <c r="W10" s="104"/>
      <c r="X10" s="103">
        <f t="shared" si="3"/>
        <v>0</v>
      </c>
      <c r="Y10" s="104"/>
      <c r="Z10" s="106"/>
      <c r="AA10" s="107"/>
    </row>
    <row r="11" spans="1:27" ht="38.25" thickBot="1">
      <c r="A11" s="100">
        <v>6</v>
      </c>
      <c r="B11" s="116" t="s">
        <v>299</v>
      </c>
      <c r="C11" s="101">
        <v>5</v>
      </c>
      <c r="D11" s="102">
        <f t="shared" si="4"/>
        <v>150</v>
      </c>
      <c r="E11" s="103">
        <f t="shared" si="5"/>
        <v>100</v>
      </c>
      <c r="F11" s="104">
        <v>10</v>
      </c>
      <c r="G11" s="104">
        <v>40</v>
      </c>
      <c r="H11" s="104">
        <v>50</v>
      </c>
      <c r="I11" s="103">
        <f t="shared" si="6"/>
        <v>50</v>
      </c>
      <c r="J11" s="105">
        <f t="shared" si="7"/>
        <v>6.25</v>
      </c>
      <c r="K11" s="104"/>
      <c r="L11" s="103">
        <f t="shared" si="9"/>
        <v>2</v>
      </c>
      <c r="M11" s="104"/>
      <c r="N11" s="106">
        <v>5</v>
      </c>
      <c r="O11" s="101"/>
      <c r="P11" s="102">
        <f t="shared" si="0"/>
        <v>0</v>
      </c>
      <c r="Q11" s="103">
        <f t="shared" si="1"/>
        <v>0</v>
      </c>
      <c r="R11" s="104"/>
      <c r="S11" s="104"/>
      <c r="T11" s="104"/>
      <c r="U11" s="103">
        <f t="shared" si="2"/>
        <v>0</v>
      </c>
      <c r="V11" s="105">
        <f t="shared" si="8"/>
        <v>0</v>
      </c>
      <c r="W11" s="104"/>
      <c r="X11" s="103">
        <f t="shared" si="3"/>
        <v>0</v>
      </c>
      <c r="Y11" s="104"/>
      <c r="Z11" s="106"/>
      <c r="AA11" s="107"/>
    </row>
    <row r="12" spans="1:27" ht="38.25" thickBot="1">
      <c r="A12" s="100">
        <v>7</v>
      </c>
      <c r="B12" s="116" t="s">
        <v>300</v>
      </c>
      <c r="C12" s="101">
        <v>5</v>
      </c>
      <c r="D12" s="102">
        <f t="shared" si="4"/>
        <v>150</v>
      </c>
      <c r="E12" s="103">
        <f t="shared" si="5"/>
        <v>70</v>
      </c>
      <c r="F12" s="104">
        <v>10</v>
      </c>
      <c r="G12" s="104"/>
      <c r="H12" s="104">
        <v>60</v>
      </c>
      <c r="I12" s="103">
        <f t="shared" si="6"/>
        <v>80</v>
      </c>
      <c r="J12" s="105">
        <f t="shared" si="7"/>
        <v>4.375</v>
      </c>
      <c r="K12" s="104"/>
      <c r="L12" s="103">
        <f t="shared" si="9"/>
        <v>2</v>
      </c>
      <c r="M12" s="104"/>
      <c r="N12" s="106">
        <v>5</v>
      </c>
      <c r="O12" s="101"/>
      <c r="P12" s="102">
        <f t="shared" si="0"/>
        <v>0</v>
      </c>
      <c r="Q12" s="103">
        <f t="shared" si="1"/>
        <v>0</v>
      </c>
      <c r="R12" s="104"/>
      <c r="S12" s="104"/>
      <c r="T12" s="104"/>
      <c r="U12" s="103">
        <f t="shared" si="2"/>
        <v>0</v>
      </c>
      <c r="V12" s="105">
        <f t="shared" si="8"/>
        <v>0</v>
      </c>
      <c r="W12" s="104"/>
      <c r="X12" s="103">
        <f t="shared" si="3"/>
        <v>0</v>
      </c>
      <c r="Y12" s="104"/>
      <c r="Z12" s="106"/>
      <c r="AA12" s="107"/>
    </row>
    <row r="13" spans="1:27" ht="19.5" thickBot="1">
      <c r="A13" s="100">
        <v>8</v>
      </c>
      <c r="B13" s="115" t="s">
        <v>230</v>
      </c>
      <c r="C13" s="101"/>
      <c r="D13" s="102">
        <f t="shared" si="4"/>
        <v>0</v>
      </c>
      <c r="E13" s="103">
        <f t="shared" si="5"/>
        <v>0</v>
      </c>
      <c r="F13" s="104"/>
      <c r="G13" s="104"/>
      <c r="H13" s="104"/>
      <c r="I13" s="103">
        <f t="shared" si="6"/>
        <v>0</v>
      </c>
      <c r="J13" s="105">
        <f t="shared" si="7"/>
        <v>0</v>
      </c>
      <c r="K13" s="104"/>
      <c r="L13" s="103">
        <f t="shared" si="9"/>
        <v>0</v>
      </c>
      <c r="M13" s="104"/>
      <c r="N13" s="106"/>
      <c r="O13" s="101">
        <v>5</v>
      </c>
      <c r="P13" s="102">
        <f t="shared" si="0"/>
        <v>150</v>
      </c>
      <c r="Q13" s="103">
        <f t="shared" si="1"/>
        <v>100</v>
      </c>
      <c r="R13" s="104">
        <v>10</v>
      </c>
      <c r="S13" s="104">
        <v>30</v>
      </c>
      <c r="T13" s="104">
        <v>60</v>
      </c>
      <c r="U13" s="103">
        <f t="shared" si="2"/>
        <v>50</v>
      </c>
      <c r="V13" s="105">
        <f t="shared" si="8"/>
        <v>6.666666666666667</v>
      </c>
      <c r="W13" s="104"/>
      <c r="X13" s="103">
        <f t="shared" si="3"/>
        <v>2</v>
      </c>
      <c r="Y13" s="104">
        <v>6</v>
      </c>
      <c r="Z13" s="106"/>
      <c r="AA13" s="107"/>
    </row>
    <row r="14" spans="1:27" ht="19.5" thickBot="1">
      <c r="A14" s="100">
        <v>9</v>
      </c>
      <c r="B14" s="114" t="s">
        <v>248</v>
      </c>
      <c r="C14" s="101"/>
      <c r="D14" s="102">
        <f t="shared" si="4"/>
        <v>0</v>
      </c>
      <c r="E14" s="103">
        <f t="shared" si="5"/>
        <v>0</v>
      </c>
      <c r="F14" s="104"/>
      <c r="G14" s="104"/>
      <c r="H14" s="104"/>
      <c r="I14" s="103">
        <f t="shared" si="6"/>
        <v>0</v>
      </c>
      <c r="J14" s="105">
        <f t="shared" si="7"/>
        <v>0</v>
      </c>
      <c r="K14" s="104"/>
      <c r="L14" s="103">
        <f t="shared" si="9"/>
        <v>0</v>
      </c>
      <c r="M14" s="104"/>
      <c r="N14" s="106"/>
      <c r="O14" s="101">
        <v>3</v>
      </c>
      <c r="P14" s="102">
        <f t="shared" si="0"/>
        <v>90</v>
      </c>
      <c r="Q14" s="103">
        <f t="shared" si="1"/>
        <v>0</v>
      </c>
      <c r="R14" s="104"/>
      <c r="S14" s="104"/>
      <c r="T14" s="104"/>
      <c r="U14" s="103">
        <f t="shared" si="2"/>
        <v>90</v>
      </c>
      <c r="V14" s="105">
        <f t="shared" si="8"/>
        <v>0</v>
      </c>
      <c r="W14" s="104">
        <v>6</v>
      </c>
      <c r="X14" s="103">
        <v>0</v>
      </c>
      <c r="Y14" s="104"/>
      <c r="Z14" s="106"/>
      <c r="AA14" s="107"/>
    </row>
    <row r="15" spans="1:27" ht="19.5" thickBot="1">
      <c r="A15" s="100">
        <v>10</v>
      </c>
      <c r="B15" s="114" t="s">
        <v>297</v>
      </c>
      <c r="C15" s="101"/>
      <c r="D15" s="102">
        <f t="shared" si="4"/>
        <v>0</v>
      </c>
      <c r="E15" s="103">
        <f t="shared" si="5"/>
        <v>0</v>
      </c>
      <c r="F15" s="104"/>
      <c r="G15" s="104"/>
      <c r="H15" s="104"/>
      <c r="I15" s="103">
        <f t="shared" si="6"/>
        <v>0</v>
      </c>
      <c r="J15" s="105">
        <f t="shared" si="7"/>
        <v>0</v>
      </c>
      <c r="K15" s="104"/>
      <c r="L15" s="103">
        <f t="shared" si="9"/>
        <v>0</v>
      </c>
      <c r="M15" s="104"/>
      <c r="N15" s="106"/>
      <c r="O15" s="101">
        <v>5</v>
      </c>
      <c r="P15" s="102">
        <f t="shared" si="0"/>
        <v>150</v>
      </c>
      <c r="Q15" s="103">
        <f t="shared" si="1"/>
        <v>0</v>
      </c>
      <c r="R15" s="104"/>
      <c r="S15" s="104"/>
      <c r="T15" s="104"/>
      <c r="U15" s="103">
        <f t="shared" si="2"/>
        <v>150</v>
      </c>
      <c r="V15" s="105">
        <f t="shared" si="8"/>
        <v>0</v>
      </c>
      <c r="W15" s="104"/>
      <c r="X15" s="103">
        <v>0</v>
      </c>
      <c r="Y15" s="104"/>
      <c r="Z15" s="106">
        <v>6</v>
      </c>
      <c r="AA15" s="107"/>
    </row>
    <row r="16" spans="1:27" ht="19.5" thickBot="1">
      <c r="A16" s="100">
        <v>11</v>
      </c>
      <c r="B16" s="116" t="s">
        <v>301</v>
      </c>
      <c r="C16" s="101"/>
      <c r="D16" s="102">
        <f t="shared" si="4"/>
        <v>0</v>
      </c>
      <c r="E16" s="103">
        <f t="shared" si="5"/>
        <v>0</v>
      </c>
      <c r="F16" s="104"/>
      <c r="G16" s="104"/>
      <c r="H16" s="104"/>
      <c r="I16" s="103">
        <f t="shared" si="6"/>
        <v>0</v>
      </c>
      <c r="J16" s="105">
        <f t="shared" si="7"/>
        <v>0</v>
      </c>
      <c r="K16" s="104"/>
      <c r="L16" s="103">
        <f t="shared" si="9"/>
        <v>0</v>
      </c>
      <c r="M16" s="104"/>
      <c r="N16" s="106"/>
      <c r="O16" s="101">
        <v>5</v>
      </c>
      <c r="P16" s="102">
        <f t="shared" si="0"/>
        <v>150</v>
      </c>
      <c r="Q16" s="103">
        <f t="shared" si="1"/>
        <v>100</v>
      </c>
      <c r="R16" s="104">
        <v>10</v>
      </c>
      <c r="S16" s="104">
        <v>30</v>
      </c>
      <c r="T16" s="104">
        <v>60</v>
      </c>
      <c r="U16" s="103">
        <f t="shared" si="2"/>
        <v>50</v>
      </c>
      <c r="V16" s="105">
        <f t="shared" si="8"/>
        <v>6.666666666666667</v>
      </c>
      <c r="W16" s="104"/>
      <c r="X16" s="103">
        <v>0</v>
      </c>
      <c r="Y16" s="104"/>
      <c r="Z16" s="106">
        <v>6</v>
      </c>
      <c r="AA16" s="107"/>
    </row>
    <row r="17" spans="1:27" ht="19.5" thickBot="1">
      <c r="A17" s="100">
        <v>12</v>
      </c>
      <c r="B17" s="114"/>
      <c r="C17" s="101"/>
      <c r="D17" s="102">
        <f t="shared" si="4"/>
        <v>0</v>
      </c>
      <c r="E17" s="103">
        <f t="shared" si="5"/>
        <v>0</v>
      </c>
      <c r="F17" s="108"/>
      <c r="G17" s="108"/>
      <c r="H17" s="108"/>
      <c r="I17" s="103">
        <f t="shared" si="6"/>
        <v>0</v>
      </c>
      <c r="J17" s="105">
        <f t="shared" si="7"/>
        <v>0</v>
      </c>
      <c r="K17" s="104"/>
      <c r="L17" s="103">
        <f t="shared" si="9"/>
        <v>0</v>
      </c>
      <c r="M17" s="104"/>
      <c r="N17" s="106"/>
      <c r="O17" s="101"/>
      <c r="P17" s="102">
        <f t="shared" si="0"/>
        <v>0</v>
      </c>
      <c r="Q17" s="103">
        <f t="shared" si="1"/>
        <v>0</v>
      </c>
      <c r="R17" s="104"/>
      <c r="S17" s="104"/>
      <c r="T17" s="104"/>
      <c r="U17" s="103">
        <f t="shared" si="2"/>
        <v>0</v>
      </c>
      <c r="V17" s="105">
        <f t="shared" si="8"/>
        <v>0</v>
      </c>
      <c r="W17" s="104"/>
      <c r="X17" s="103">
        <f t="shared" si="3"/>
        <v>0</v>
      </c>
      <c r="Y17" s="104"/>
      <c r="Z17" s="106"/>
      <c r="AA17" s="107"/>
    </row>
    <row r="18" spans="1:27" ht="19.5" thickBot="1">
      <c r="A18" s="100">
        <v>13</v>
      </c>
      <c r="B18" s="115"/>
      <c r="C18" s="101"/>
      <c r="D18" s="102">
        <f t="shared" si="4"/>
        <v>0</v>
      </c>
      <c r="E18" s="103">
        <f t="shared" si="5"/>
        <v>0</v>
      </c>
      <c r="F18" s="104"/>
      <c r="G18" s="104"/>
      <c r="H18" s="104"/>
      <c r="I18" s="103">
        <f t="shared" si="6"/>
        <v>0</v>
      </c>
      <c r="J18" s="105">
        <f t="shared" si="7"/>
        <v>0</v>
      </c>
      <c r="K18" s="104"/>
      <c r="L18" s="103">
        <f t="shared" si="9"/>
        <v>0</v>
      </c>
      <c r="M18" s="104"/>
      <c r="N18" s="106"/>
      <c r="O18" s="101"/>
      <c r="P18" s="102">
        <f t="shared" si="0"/>
        <v>0</v>
      </c>
      <c r="Q18" s="103">
        <f t="shared" si="1"/>
        <v>0</v>
      </c>
      <c r="R18" s="104"/>
      <c r="S18" s="104"/>
      <c r="T18" s="104"/>
      <c r="U18" s="103">
        <f t="shared" si="2"/>
        <v>0</v>
      </c>
      <c r="V18" s="105">
        <f t="shared" si="8"/>
        <v>0</v>
      </c>
      <c r="W18" s="104"/>
      <c r="X18" s="103">
        <f t="shared" si="3"/>
        <v>0</v>
      </c>
      <c r="Y18" s="104"/>
      <c r="Z18" s="106"/>
      <c r="AA18" s="107"/>
    </row>
    <row r="19" spans="1:27" ht="16.5" thickBot="1">
      <c r="A19" s="374" t="s">
        <v>101</v>
      </c>
      <c r="B19" s="375"/>
      <c r="C19" s="109">
        <f>SUM(C6:C18)</f>
        <v>30</v>
      </c>
      <c r="D19" s="110">
        <f aca="true" t="shared" si="10" ref="D19:L19">SUM(D6:D18)</f>
        <v>900</v>
      </c>
      <c r="E19" s="110">
        <f t="shared" si="10"/>
        <v>472</v>
      </c>
      <c r="F19" s="110">
        <f t="shared" si="10"/>
        <v>48</v>
      </c>
      <c r="G19" s="110">
        <f t="shared" si="10"/>
        <v>204</v>
      </c>
      <c r="H19" s="110">
        <f t="shared" si="10"/>
        <v>220</v>
      </c>
      <c r="I19" s="110">
        <f t="shared" si="10"/>
        <v>428</v>
      </c>
      <c r="J19" s="111">
        <f t="shared" si="10"/>
        <v>29.5</v>
      </c>
      <c r="K19" s="110">
        <f>COUNT(K6:K18)</f>
        <v>0</v>
      </c>
      <c r="L19" s="110">
        <f t="shared" si="10"/>
        <v>10</v>
      </c>
      <c r="M19" s="110">
        <f>COUNT(M6:M18)</f>
        <v>1</v>
      </c>
      <c r="N19" s="112">
        <f>COUNT(N6:N18)</f>
        <v>6</v>
      </c>
      <c r="O19" s="109">
        <f aca="true" t="shared" si="11" ref="O19:V19">SUM(O6:O18)</f>
        <v>30</v>
      </c>
      <c r="P19" s="110">
        <f t="shared" si="11"/>
        <v>900</v>
      </c>
      <c r="Q19" s="110">
        <f t="shared" si="11"/>
        <v>402</v>
      </c>
      <c r="R19" s="110">
        <f t="shared" si="11"/>
        <v>38</v>
      </c>
      <c r="S19" s="110">
        <f t="shared" si="11"/>
        <v>194</v>
      </c>
      <c r="T19" s="110">
        <f t="shared" si="11"/>
        <v>170</v>
      </c>
      <c r="U19" s="110">
        <f t="shared" si="11"/>
        <v>498</v>
      </c>
      <c r="V19" s="111">
        <f t="shared" si="11"/>
        <v>26.8</v>
      </c>
      <c r="W19" s="110">
        <f>COUNT(W6:W18)</f>
        <v>1</v>
      </c>
      <c r="X19" s="110">
        <f>SUM(X6:X18)</f>
        <v>6</v>
      </c>
      <c r="Y19" s="110">
        <f>COUNT(Y6:Y18)</f>
        <v>1</v>
      </c>
      <c r="Z19" s="112">
        <f>COUNT(Z6:Z18)</f>
        <v>5</v>
      </c>
      <c r="AA19" s="113"/>
    </row>
    <row r="20" ht="13.5" thickTop="1"/>
  </sheetData>
  <sheetProtection/>
  <mergeCells count="32">
    <mergeCell ref="P3:P5"/>
    <mergeCell ref="Q3:T3"/>
    <mergeCell ref="M4:M5"/>
    <mergeCell ref="N4:N5"/>
    <mergeCell ref="O2:T2"/>
    <mergeCell ref="R4:T4"/>
    <mergeCell ref="Q4:Q5"/>
    <mergeCell ref="AA2:AA5"/>
    <mergeCell ref="O3:O5"/>
    <mergeCell ref="Z4:Z5"/>
    <mergeCell ref="U2:X2"/>
    <mergeCell ref="Y4:Y5"/>
    <mergeCell ref="X3:X5"/>
    <mergeCell ref="Y3:Z3"/>
    <mergeCell ref="E4:E5"/>
    <mergeCell ref="F4:H4"/>
    <mergeCell ref="A2:A5"/>
    <mergeCell ref="B2:B5"/>
    <mergeCell ref="U3:U5"/>
    <mergeCell ref="V3:V5"/>
    <mergeCell ref="C3:C5"/>
    <mergeCell ref="D3:D5"/>
    <mergeCell ref="C2:H2"/>
    <mergeCell ref="I2:L2"/>
    <mergeCell ref="K3:K5"/>
    <mergeCell ref="L3:L5"/>
    <mergeCell ref="A19:B19"/>
    <mergeCell ref="W3:W5"/>
    <mergeCell ref="E3:H3"/>
    <mergeCell ref="I3:I5"/>
    <mergeCell ref="J3:J5"/>
    <mergeCell ref="M3:N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.125" style="0" customWidth="1"/>
    <col min="2" max="2" width="69.875" style="0" customWidth="1"/>
    <col min="9" max="9" width="68.75390625" style="0" customWidth="1"/>
  </cols>
  <sheetData>
    <row r="1" spans="1:3" ht="51" customHeight="1">
      <c r="A1" s="471" t="s">
        <v>272</v>
      </c>
      <c r="B1" s="471"/>
      <c r="C1" s="471"/>
    </row>
    <row r="2" spans="1:7" ht="16.5" customHeight="1">
      <c r="A2" s="117"/>
      <c r="B2" s="117"/>
      <c r="C2" s="117"/>
      <c r="F2">
        <v>3</v>
      </c>
      <c r="G2">
        <v>5</v>
      </c>
    </row>
    <row r="3" spans="1:9" ht="15.75">
      <c r="A3" s="118"/>
      <c r="B3" s="119" t="s">
        <v>252</v>
      </c>
      <c r="C3" s="120" t="s">
        <v>253</v>
      </c>
      <c r="I3" s="122" t="s">
        <v>254</v>
      </c>
    </row>
    <row r="4" spans="1:9" ht="15.75">
      <c r="A4" s="121">
        <v>1</v>
      </c>
      <c r="B4" s="122" t="s">
        <v>277</v>
      </c>
      <c r="C4" s="123">
        <v>5</v>
      </c>
      <c r="I4" s="122" t="s">
        <v>255</v>
      </c>
    </row>
    <row r="5" spans="1:9" ht="15.75">
      <c r="A5" s="121">
        <v>2</v>
      </c>
      <c r="B5" s="122" t="s">
        <v>273</v>
      </c>
      <c r="C5" s="123">
        <v>5</v>
      </c>
      <c r="I5" s="122" t="s">
        <v>256</v>
      </c>
    </row>
    <row r="6" spans="1:9" ht="15.75">
      <c r="A6" s="121">
        <v>3</v>
      </c>
      <c r="B6" s="122" t="s">
        <v>258</v>
      </c>
      <c r="C6" s="123">
        <v>5</v>
      </c>
      <c r="I6" s="122" t="s">
        <v>257</v>
      </c>
    </row>
    <row r="7" spans="1:9" ht="15.75">
      <c r="A7" s="121">
        <v>4</v>
      </c>
      <c r="B7" s="122" t="s">
        <v>274</v>
      </c>
      <c r="C7" s="123">
        <v>5</v>
      </c>
      <c r="I7" s="122" t="s">
        <v>258</v>
      </c>
    </row>
    <row r="8" spans="1:9" ht="15.75">
      <c r="A8" s="121">
        <v>5</v>
      </c>
      <c r="B8" s="122" t="s">
        <v>275</v>
      </c>
      <c r="C8" s="123">
        <v>5</v>
      </c>
      <c r="I8" s="122" t="s">
        <v>259</v>
      </c>
    </row>
    <row r="9" spans="1:9" ht="15.75">
      <c r="A9" s="121">
        <v>6</v>
      </c>
      <c r="B9" s="122" t="s">
        <v>276</v>
      </c>
      <c r="C9" s="123">
        <v>5</v>
      </c>
      <c r="I9" s="122" t="s">
        <v>260</v>
      </c>
    </row>
    <row r="10" spans="1:9" ht="15.75">
      <c r="A10" s="121">
        <v>7</v>
      </c>
      <c r="B10" s="122"/>
      <c r="C10" s="123">
        <v>5</v>
      </c>
      <c r="I10" s="122" t="s">
        <v>261</v>
      </c>
    </row>
    <row r="11" spans="1:9" ht="15.75">
      <c r="A11" s="121">
        <v>8</v>
      </c>
      <c r="B11" s="122"/>
      <c r="C11" s="123">
        <v>5</v>
      </c>
      <c r="I11" s="122" t="s">
        <v>262</v>
      </c>
    </row>
    <row r="12" spans="1:9" ht="15.75">
      <c r="A12" s="121">
        <v>9</v>
      </c>
      <c r="B12" s="122"/>
      <c r="C12" s="123">
        <v>5</v>
      </c>
      <c r="I12" s="122" t="s">
        <v>263</v>
      </c>
    </row>
    <row r="13" spans="1:9" ht="15.75">
      <c r="A13" s="121">
        <v>10</v>
      </c>
      <c r="B13" s="122"/>
      <c r="C13" s="123">
        <v>5</v>
      </c>
      <c r="I13" s="122" t="s">
        <v>264</v>
      </c>
    </row>
    <row r="14" spans="1:9" ht="15.75">
      <c r="A14" s="121">
        <v>11</v>
      </c>
      <c r="B14" s="122"/>
      <c r="C14" s="123">
        <v>5</v>
      </c>
      <c r="I14" s="122" t="s">
        <v>265</v>
      </c>
    </row>
    <row r="15" spans="1:9" ht="15.75">
      <c r="A15" s="121">
        <v>12</v>
      </c>
      <c r="B15" s="122"/>
      <c r="C15" s="123">
        <v>5</v>
      </c>
      <c r="I15" s="122" t="s">
        <v>266</v>
      </c>
    </row>
    <row r="16" spans="1:9" ht="15.75">
      <c r="A16" s="121">
        <v>13</v>
      </c>
      <c r="B16" s="122"/>
      <c r="C16" s="123">
        <v>5</v>
      </c>
      <c r="I16" s="122" t="s">
        <v>267</v>
      </c>
    </row>
    <row r="17" spans="1:9" ht="15.75">
      <c r="A17" s="121">
        <v>14</v>
      </c>
      <c r="B17" s="122"/>
      <c r="C17" s="123">
        <v>5</v>
      </c>
      <c r="I17" s="122" t="s">
        <v>268</v>
      </c>
    </row>
    <row r="18" spans="1:9" ht="15.75">
      <c r="A18" s="121">
        <v>15</v>
      </c>
      <c r="B18" s="122"/>
      <c r="C18" s="123">
        <v>5</v>
      </c>
      <c r="I18" s="122" t="s">
        <v>269</v>
      </c>
    </row>
    <row r="19" spans="1:9" ht="15.75" customHeight="1">
      <c r="A19" s="121">
        <v>16</v>
      </c>
      <c r="B19" s="122"/>
      <c r="C19" s="123">
        <v>5</v>
      </c>
      <c r="I19" s="124" t="s">
        <v>270</v>
      </c>
    </row>
    <row r="20" spans="1:9" ht="15.75">
      <c r="A20" s="121">
        <v>17</v>
      </c>
      <c r="B20" s="122"/>
      <c r="C20" s="123">
        <v>5</v>
      </c>
      <c r="I20" s="122" t="s">
        <v>271</v>
      </c>
    </row>
    <row r="21" spans="1:3" ht="15.75">
      <c r="A21" s="121">
        <v>18</v>
      </c>
      <c r="B21" s="122"/>
      <c r="C21" s="123">
        <v>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Кафедра_105</cp:lastModifiedBy>
  <cp:lastPrinted>2021-08-20T07:39:26Z</cp:lastPrinted>
  <dcterms:created xsi:type="dcterms:W3CDTF">2003-11-28T18:06:16Z</dcterms:created>
  <dcterms:modified xsi:type="dcterms:W3CDTF">2023-08-14T08:35:51Z</dcterms:modified>
  <cp:category/>
  <cp:version/>
  <cp:contentType/>
  <cp:contentStatus/>
</cp:coreProperties>
</file>