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658" activeTab="2"/>
  </bookViews>
  <sheets>
    <sheet name="ГРАФІК" sheetId="1" r:id="rId1"/>
    <sheet name="ЗМІСТ" sheetId="2" r:id="rId2"/>
    <sheet name="6 курс 2022-2023" sheetId="3" r:id="rId3"/>
    <sheet name="3 частина" sheetId="4" r:id="rId4"/>
    <sheet name="Перевірка" sheetId="5" r:id="rId5"/>
    <sheet name="Дисципліни за вибором" sheetId="6" r:id="rId6"/>
    <sheet name="5 курс 2021-2022" sheetId="7" r:id="rId7"/>
  </sheets>
  <externalReferences>
    <externalReference r:id="rId10"/>
  </externalReferences>
  <definedNames>
    <definedName name="Z_791DB74A_D72A_4A24_8E5B_5C9CCB5308F6_.wvu.PrintArea" localSheetId="1" hidden="1">'ЗМІСТ'!$A$1:$S$49</definedName>
    <definedName name="А">#REF!</definedName>
    <definedName name="А1">#REF!</definedName>
    <definedName name="Графік_бак">#REF!</definedName>
    <definedName name="графік1">#REF!</definedName>
    <definedName name="с22" localSheetId="2">#REF!</definedName>
    <definedName name="с22" localSheetId="1">#REF!</definedName>
    <definedName name="с22">#REF!</definedName>
    <definedName name="с222" localSheetId="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<sst xmlns="http://schemas.openxmlformats.org/spreadsheetml/2006/main" count="309" uniqueCount="215">
  <si>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</si>
  <si>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</si>
  <si>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</si>
  <si>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</si>
  <si>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</si>
  <si>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</si>
  <si>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</si>
  <si>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</si>
  <si>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</si>
  <si>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</si>
  <si>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</si>
  <si>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</si>
  <si>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</si>
  <si>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</si>
  <si>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</si>
  <si>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</si>
  <si>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</si>
  <si>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</si>
  <si>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</si>
  <si>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</si>
  <si>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</si>
  <si>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</si>
  <si>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</si>
  <si>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</si>
  <si>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</si>
  <si>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</si>
  <si>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</si>
  <si>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</si>
  <si>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</si>
  <si>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</si>
  <si>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</si>
  <si>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</si>
  <si>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</si>
  <si>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</si>
  <si>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</si>
  <si>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</si>
  <si>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</si>
  <si>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</si>
  <si>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</si>
  <si>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</si>
  <si>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</si>
  <si>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</si>
  <si>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</si>
  <si>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</si>
  <si>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</si>
  <si>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</si>
  <si>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</si>
  <si>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</si>
  <si>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</si>
  <si>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</si>
  <si>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</si>
  <si>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</si>
  <si>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</si>
  <si>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</si>
  <si>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</si>
  <si>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</si>
  <si>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</si>
  <si>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</si>
  <si>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</si>
  <si>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</si>
  <si>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</si>
  <si>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</si>
  <si>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</si>
  <si>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</si>
  <si>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</si>
  <si>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</si>
  <si>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</si>
  <si>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</si>
  <si>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</si>
  <si>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</si>
  <si>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</si>
  <si>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</si>
  <si>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</si>
  <si>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</si>
  <si>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</si>
  <si>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</si>
  <si>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</si>
  <si>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</si>
  <si>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</si>
  <si>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</si>
  <si>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</si>
  <si>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</si>
  <si>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</si>
  <si>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</si>
  <si>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</si>
  <si>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</si>
  <si>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</si>
  <si>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</si>
  <si>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</si>
  <si>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</si>
  <si>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</si>
  <si>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</si>
  <si>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</si>
  <si>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</si>
  <si>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</si>
  <si>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</si>
  <si>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</si>
  <si>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</si>
  <si>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денна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</si>
  <si>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</si>
  <si>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</si>
  <si>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</si>
  <si>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</si>
  <si>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</si>
  <si>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</si>
  <si>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</si>
  <si>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</si>
  <si>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</si>
  <si>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</si>
  <si>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</si>
  <si>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</si>
  <si>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</si>
  <si>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</si>
  <si>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</si>
  <si>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</si>
  <si>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</si>
  <si>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</si>
  <si>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</si>
  <si>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</si>
  <si>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</si>
  <si>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Затверджено на засіданні вченої ради ______________________________ факультету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</si>
  <si>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</si>
  <si>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</si>
  <si>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</si>
  <si>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</si>
  <si>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</si>
  <si>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</si>
  <si>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</si>
  <si>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</si>
  <si>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</si>
  <si>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</si>
  <si>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</si>
  <si>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ОК. 08</t>
  </si>
  <si>
    <t>ОК. 10</t>
  </si>
  <si>
    <t>ОК. 11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</si>
  <si>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</si>
  <si>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</si>
  <si>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</si>
  <si>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</si>
  <si>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</si>
  <si>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</si>
  <si>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Іноземна мова за професійним спрямуванням</t>
  </si>
  <si>
    <t>ВБ. 01</t>
  </si>
  <si>
    <t>ВБ. 02</t>
  </si>
  <si>
    <t>ВБ. 03</t>
  </si>
  <si>
    <t>ВБ. 04</t>
  </si>
  <si>
    <t>Вибіркова дисципліна 01</t>
  </si>
  <si>
    <t>Вибіркова дисципліна 02</t>
  </si>
  <si>
    <t>Вибіркова дисципліна 03</t>
  </si>
  <si>
    <t>Вибіркова дисципліна 04</t>
  </si>
  <si>
    <t>Використання інформаційно-комунікаційних технологій у професійній діяльності</t>
  </si>
  <si>
    <t>Теорія і практика управління закладом освіти</t>
  </si>
  <si>
    <t>Курсова робота</t>
  </si>
  <si>
    <t>01 Освіта / Педагогіка</t>
  </si>
  <si>
    <t>014 Середня освіта</t>
  </si>
  <si>
    <t>Кваліфікаційний екзамен 
або фаховий інноваційний проект</t>
  </si>
  <si>
    <t>Назва дисципліни</t>
  </si>
  <si>
    <t>Кредитів</t>
  </si>
  <si>
    <t>014.08 Середня освіта (Фізика)</t>
  </si>
  <si>
    <t>Методика і технологія викладання фахових дисциплін у закладах вищої та спеціальної освіти</t>
  </si>
  <si>
    <t>Методика викладання фізики</t>
  </si>
  <si>
    <t>Техніка фізичного експерименту та демонстрація фізичних явищ</t>
  </si>
  <si>
    <t>Сучасні проблеми фізики</t>
  </si>
  <si>
    <t>Математичне моделювання у фізиці</t>
  </si>
  <si>
    <t>Компютерне моделювання у фізиці полімерів</t>
  </si>
  <si>
    <t>Спеціальний фізичний практикум</t>
  </si>
  <si>
    <t>Механчіні та електричні властивості полімерів</t>
  </si>
  <si>
    <t>Полімерні та нанокомпозитні матеріали</t>
  </si>
  <si>
    <t>Структура твердих тіл і полімерів</t>
  </si>
  <si>
    <t>№ з/п</t>
  </si>
  <si>
    <t>Освітні компоненти</t>
  </si>
  <si>
    <t>навчальних тижнів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</si>
  <si>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</si>
  <si>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</si>
  <si>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</si>
  <si>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</si>
  <si>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</si>
  <si>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</si>
  <si>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</si>
  <si>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</si>
  <si>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</si>
  <si>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</si>
  <si>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</si>
  <si>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</si>
  <si>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</si>
  <si>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1 семестр          </t>
  </si>
  <si>
    <t xml:space="preserve">2 семестр          </t>
  </si>
  <si>
    <t>Середня освіта: фізика</t>
  </si>
  <si>
    <t>Стажування (науково-педагогічна практика)</t>
  </si>
  <si>
    <t>Науково-дослідна практика</t>
  </si>
  <si>
    <t>ОК. 12</t>
  </si>
  <si>
    <t>ВБ. 05</t>
  </si>
  <si>
    <t>Вибіркова дисципліна 05</t>
  </si>
  <si>
    <t>ОК. 09</t>
  </si>
  <si>
    <t>5 курс (2021-2022 н.р.)</t>
  </si>
  <si>
    <t>Виробнича практика</t>
  </si>
  <si>
    <t>Освітня кваліфікація</t>
  </si>
  <si>
    <t>Рік вступу</t>
  </si>
  <si>
    <t>Професійна кваліфікація</t>
  </si>
  <si>
    <t>Роки навчання</t>
  </si>
  <si>
    <t>2021-2022</t>
  </si>
  <si>
    <t>2022-2023</t>
  </si>
  <si>
    <t>магістр освіти</t>
  </si>
  <si>
    <t>викладач фізики</t>
  </si>
  <si>
    <t>Олена ГУРІНА</t>
  </si>
  <si>
    <t>Керівник проєктної групи</t>
  </si>
  <si>
    <t>Валерій БУДАК</t>
  </si>
  <si>
    <t>Перший проректор _______________________</t>
  </si>
  <si>
    <t>Анатолій ОВЧАРЕНКО</t>
  </si>
  <si>
    <t>6 курс (2022-2023 н.р.)</t>
  </si>
  <si>
    <t xml:space="preserve">3 семестр          </t>
  </si>
  <si>
    <t>Вибіркова дисципліна 03 Математичне моделювання у фізиці</t>
  </si>
  <si>
    <t>Пар на тиждень</t>
  </si>
  <si>
    <t>Вибіркова дисципліна 05 STEM-проекти та цифрові технології в освіті</t>
  </si>
  <si>
    <t>Вибіркова дисципліна 04 Полімерні та нанокомпозитні матеріали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</si>
</sst>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</numFmts>
  <fonts count="6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double"/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>
        <color rgb="FF000000"/>
      </right>
      <top style="medium">
        <color rgb="FF000000"/>
      </top>
      <bottom>
        <color indexed="63"/>
      </bottom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double"/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/>
      <top style="thick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  <border>
      <left style="medium">
        <color rgb="FF000000"/>
      </left>
      <right style="double"/>
      <top>
        <color indexed="63"/>
      </top>
      <bottom style="medium">
        <color rgb="FF000000"/>
      </bottom>
    </border>
    <border>
      <left style="double"/>
      <right>
        <color indexed="63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/>
      <top style="medium">
        <color rgb="FF000000"/>
      </top>
      <bottom>
        <color indexed="63"/>
      </bottom>
    </border>
    <border>
      <left style="double"/>
      <right style="thick">
        <color rgb="FF000000"/>
      </right>
      <top style="thick">
        <color rgb="FF000000"/>
      </top>
      <bottom>
        <color indexed="63"/>
      </bottom>
    </border>
    <border>
      <left style="double"/>
      <right style="thick">
        <color rgb="FF000000"/>
      </right>
      <top>
        <color indexed="63"/>
      </top>
      <bottom>
        <color indexed="63"/>
      </bottom>
    </border>
    <border>
      <left style="double"/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double"/>
      <top style="medium">
        <color rgb="FF000000"/>
      </top>
      <bottom style="thick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5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9" fillId="23" borderId="10" applyNumberFormat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27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7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19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9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6" applyFont="1" applyFill="1" applyBorder="1" applyAlignment="1" applyProtection="1">
      <alignment horizontal="center" vertical="center"/>
      <protection/>
    </xf>
    <xf numFmtId="0" fontId="28" fillId="0" borderId="18" xfId="66" applyFont="1" applyFill="1" applyBorder="1" applyAlignment="1" applyProtection="1">
      <alignment horizontal="center" vertical="center"/>
      <protection/>
    </xf>
    <xf numFmtId="0" fontId="28" fillId="0" borderId="19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/>
      <protection/>
    </xf>
    <xf numFmtId="0" fontId="2" fillId="0" borderId="21" xfId="66" applyFont="1" applyFill="1" applyBorder="1" applyAlignment="1" applyProtection="1">
      <alignment horizontal="center" vertical="center"/>
      <protection/>
    </xf>
    <xf numFmtId="0" fontId="2" fillId="0" borderId="22" xfId="66" applyFont="1" applyFill="1" applyBorder="1" applyAlignment="1" applyProtection="1">
      <alignment horizontal="center" vertical="center"/>
      <protection/>
    </xf>
    <xf numFmtId="0" fontId="2" fillId="0" borderId="23" xfId="66" applyFont="1" applyFill="1" applyBorder="1" applyAlignment="1" applyProtection="1">
      <alignment horizontal="center" vertical="center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center" vertical="center"/>
      <protection/>
    </xf>
    <xf numFmtId="0" fontId="24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vertical="top" wrapText="1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1" fillId="0" borderId="0" xfId="66" applyFill="1" applyAlignment="1" applyProtection="1">
      <alignment horizontal="center" vertical="center"/>
      <protection/>
    </xf>
    <xf numFmtId="0" fontId="2" fillId="0" borderId="24" xfId="68" applyFont="1" applyFill="1" applyBorder="1" applyAlignment="1" applyProtection="1">
      <alignment vertical="top"/>
      <protection/>
    </xf>
    <xf numFmtId="0" fontId="29" fillId="0" borderId="0" xfId="67" applyFont="1" applyFill="1" applyBorder="1" applyAlignment="1" applyProtection="1">
      <alignment/>
      <protection/>
    </xf>
    <xf numFmtId="196" fontId="29" fillId="0" borderId="0" xfId="67" applyNumberFormat="1" applyFont="1" applyFill="1" applyBorder="1" applyAlignment="1" applyProtection="1">
      <alignment/>
      <protection/>
    </xf>
    <xf numFmtId="1" fontId="29" fillId="0" borderId="0" xfId="67" applyNumberFormat="1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left" vertical="top"/>
      <protection/>
    </xf>
    <xf numFmtId="49" fontId="23" fillId="0" borderId="22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196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35" fillId="0" borderId="25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6" applyFont="1" applyFill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1" fontId="4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1" fontId="21" fillId="0" borderId="33" xfId="0" applyNumberFormat="1" applyFont="1" applyFill="1" applyBorder="1" applyAlignment="1" applyProtection="1">
      <alignment horizontal="center" vertical="center"/>
      <protection/>
    </xf>
    <xf numFmtId="1" fontId="21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18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1" fillId="0" borderId="34" xfId="66" applyFont="1" applyFill="1" applyBorder="1" applyAlignment="1" applyProtection="1">
      <alignment horizontal="center" vertical="center"/>
      <protection locked="0"/>
    </xf>
    <xf numFmtId="0" fontId="33" fillId="0" borderId="34" xfId="66" applyFont="1" applyFill="1" applyBorder="1" applyAlignment="1" applyProtection="1">
      <alignment horizontal="center" vertical="center"/>
      <protection locked="0"/>
    </xf>
    <xf numFmtId="0" fontId="28" fillId="0" borderId="20" xfId="66" applyFont="1" applyFill="1" applyBorder="1" applyAlignment="1" applyProtection="1">
      <alignment horizontal="center" vertical="center"/>
      <protection locked="0"/>
    </xf>
    <xf numFmtId="0" fontId="26" fillId="0" borderId="22" xfId="66" applyFont="1" applyFill="1" applyBorder="1" applyAlignment="1" applyProtection="1">
      <alignment horizontal="center" vertical="center"/>
      <protection locked="0"/>
    </xf>
    <xf numFmtId="0" fontId="26" fillId="0" borderId="23" xfId="66" applyFont="1" applyFill="1" applyBorder="1" applyAlignment="1" applyProtection="1">
      <alignment horizontal="center" vertical="center"/>
      <protection locked="0"/>
    </xf>
    <xf numFmtId="0" fontId="26" fillId="0" borderId="21" xfId="66" applyFont="1" applyFill="1" applyBorder="1" applyAlignment="1" applyProtection="1">
      <alignment horizontal="center" vertical="center"/>
      <protection locked="0"/>
    </xf>
    <xf numFmtId="0" fontId="26" fillId="0" borderId="34" xfId="66" applyFont="1" applyFill="1" applyBorder="1" applyAlignment="1" applyProtection="1">
      <alignment horizontal="center" vertical="center"/>
      <protection locked="0"/>
    </xf>
    <xf numFmtId="0" fontId="28" fillId="0" borderId="35" xfId="66" applyFont="1" applyFill="1" applyBorder="1" applyAlignment="1" applyProtection="1">
      <alignment horizontal="center" vertical="center"/>
      <protection locked="0"/>
    </xf>
    <xf numFmtId="0" fontId="26" fillId="0" borderId="18" xfId="66" applyFont="1" applyFill="1" applyBorder="1" applyAlignment="1" applyProtection="1">
      <alignment horizontal="center" vertical="center"/>
      <protection locked="0"/>
    </xf>
    <xf numFmtId="0" fontId="26" fillId="0" borderId="19" xfId="66" applyFont="1" applyFill="1" applyBorder="1" applyAlignment="1" applyProtection="1">
      <alignment horizontal="center" vertical="center"/>
      <protection locked="0"/>
    </xf>
    <xf numFmtId="0" fontId="26" fillId="0" borderId="17" xfId="66" applyFont="1" applyFill="1" applyBorder="1" applyAlignment="1" applyProtection="1">
      <alignment horizontal="center" vertical="center"/>
      <protection locked="0"/>
    </xf>
    <xf numFmtId="0" fontId="25" fillId="0" borderId="0" xfId="66" applyFont="1" applyFill="1" applyAlignment="1" applyProtection="1">
      <alignment horizontal="center" vertical="center"/>
      <protection locked="0"/>
    </xf>
    <xf numFmtId="0" fontId="1" fillId="0" borderId="0" xfId="66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" fontId="29" fillId="0" borderId="0" xfId="67" applyNumberFormat="1" applyFont="1" applyFill="1" applyBorder="1" applyAlignment="1" applyProtection="1">
      <alignment/>
      <protection locked="0"/>
    </xf>
    <xf numFmtId="0" fontId="29" fillId="0" borderId="0" xfId="67" applyFont="1" applyFill="1" applyBorder="1" applyProtection="1">
      <alignment/>
      <protection locked="0"/>
    </xf>
    <xf numFmtId="0" fontId="28" fillId="0" borderId="0" xfId="67" applyFont="1" applyFill="1" applyBorder="1" applyProtection="1">
      <alignment/>
      <protection locked="0"/>
    </xf>
    <xf numFmtId="0" fontId="1" fillId="0" borderId="0" xfId="67" applyFont="1" applyFill="1" applyProtection="1">
      <alignment/>
      <protection locked="0"/>
    </xf>
    <xf numFmtId="0" fontId="28" fillId="0" borderId="36" xfId="66" applyFont="1" applyFill="1" applyBorder="1" applyAlignment="1" applyProtection="1">
      <alignment horizontal="center" vertical="center"/>
      <protection/>
    </xf>
    <xf numFmtId="0" fontId="2" fillId="0" borderId="37" xfId="66" applyFont="1" applyFill="1" applyBorder="1" applyAlignment="1" applyProtection="1">
      <alignment horizontal="center" vertical="center"/>
      <protection/>
    </xf>
    <xf numFmtId="0" fontId="2" fillId="0" borderId="38" xfId="66" applyFont="1" applyFill="1" applyBorder="1" applyAlignment="1" applyProtection="1">
      <alignment horizontal="center" vertical="center"/>
      <protection/>
    </xf>
    <xf numFmtId="0" fontId="2" fillId="0" borderId="39" xfId="66" applyFont="1" applyFill="1" applyBorder="1" applyAlignment="1" applyProtection="1">
      <alignment horizontal="center" vertical="center"/>
      <protection/>
    </xf>
    <xf numFmtId="0" fontId="37" fillId="0" borderId="29" xfId="66" applyFont="1" applyFill="1" applyBorder="1" applyAlignment="1" applyProtection="1">
      <alignment horizontal="center" vertical="center"/>
      <protection/>
    </xf>
    <xf numFmtId="0" fontId="2" fillId="0" borderId="29" xfId="66" applyFont="1" applyFill="1" applyBorder="1" applyAlignment="1" applyProtection="1">
      <alignment horizontal="center" vertical="center"/>
      <protection/>
    </xf>
    <xf numFmtId="0" fontId="2" fillId="0" borderId="15" xfId="66" applyFont="1" applyFill="1" applyBorder="1" applyAlignment="1" applyProtection="1">
      <alignment horizontal="center" vertical="center"/>
      <protection/>
    </xf>
    <xf numFmtId="0" fontId="36" fillId="0" borderId="40" xfId="67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3" fillId="0" borderId="14" xfId="67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5" fillId="28" borderId="42" xfId="65" applyFont="1" applyFill="1" applyBorder="1" applyAlignment="1" applyProtection="1">
      <alignment wrapText="1"/>
      <protection locked="0"/>
    </xf>
    <xf numFmtId="0" fontId="23" fillId="0" borderId="43" xfId="0" applyFont="1" applyFill="1" applyBorder="1" applyAlignment="1" applyProtection="1">
      <alignment horizont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1" fontId="35" fillId="28" borderId="4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3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 wrapText="1"/>
      <protection locked="0"/>
    </xf>
    <xf numFmtId="196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23" fillId="28" borderId="45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1" fontId="35" fillId="0" borderId="47" xfId="0" applyNumberFormat="1" applyFont="1" applyFill="1" applyBorder="1" applyAlignment="1" applyProtection="1">
      <alignment horizontal="center" vertical="center" wrapText="1"/>
      <protection/>
    </xf>
    <xf numFmtId="0" fontId="35" fillId="0" borderId="47" xfId="0" applyFont="1" applyFill="1" applyBorder="1" applyAlignment="1" applyProtection="1">
      <alignment horizontal="center" vertical="center" wrapText="1"/>
      <protection/>
    </xf>
    <xf numFmtId="196" fontId="35" fillId="0" borderId="47" xfId="0" applyNumberFormat="1" applyFont="1" applyFill="1" applyBorder="1" applyAlignment="1" applyProtection="1">
      <alignment horizontal="center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0" fontId="35" fillId="0" borderId="49" xfId="0" applyFont="1" applyFill="1" applyBorder="1" applyAlignment="1" applyProtection="1">
      <alignment horizontal="center" vertical="center" wrapText="1"/>
      <protection locked="0"/>
    </xf>
    <xf numFmtId="0" fontId="23" fillId="29" borderId="50" xfId="0" applyFont="1" applyFill="1" applyBorder="1" applyAlignment="1" applyProtection="1">
      <alignment horizontal="left" vertical="center" wrapText="1"/>
      <protection/>
    </xf>
    <xf numFmtId="0" fontId="23" fillId="29" borderId="50" xfId="0" applyFont="1" applyFill="1" applyBorder="1" applyAlignment="1" applyProtection="1">
      <alignment horizontal="left" vertical="center" wrapText="1"/>
      <protection locked="0"/>
    </xf>
    <xf numFmtId="0" fontId="48" fillId="0" borderId="51" xfId="66" applyFont="1" applyFill="1" applyBorder="1" applyAlignment="1" applyProtection="1">
      <alignment horizontal="center" vertical="center" wrapText="1"/>
      <protection locked="0"/>
    </xf>
    <xf numFmtId="0" fontId="26" fillId="0" borderId="51" xfId="66" applyFont="1" applyFill="1" applyBorder="1" applyAlignment="1" applyProtection="1">
      <alignment/>
      <protection locked="0"/>
    </xf>
    <xf numFmtId="0" fontId="2" fillId="0" borderId="0" xfId="66" applyFont="1" applyFill="1" applyAlignment="1" applyProtection="1">
      <alignment vertical="top"/>
      <protection locked="0"/>
    </xf>
    <xf numFmtId="0" fontId="31" fillId="0" borderId="0" xfId="66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1" fillId="0" borderId="0" xfId="66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66" applyFill="1" applyAlignment="1" applyProtection="1">
      <alignment horizontal="center"/>
      <protection locked="0"/>
    </xf>
    <xf numFmtId="0" fontId="24" fillId="0" borderId="0" xfId="66" applyFont="1" applyFill="1" applyAlignment="1" applyProtection="1">
      <alignment horizontal="center" vertical="center"/>
      <protection locked="0"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7" applyFont="1" applyFill="1" applyBorder="1" applyAlignment="1" applyProtection="1">
      <alignment horizontal="left" vertical="top" wrapText="1"/>
      <protection locked="0"/>
    </xf>
    <xf numFmtId="1" fontId="31" fillId="0" borderId="0" xfId="67" applyNumberFormat="1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/>
      <protection locked="0"/>
    </xf>
    <xf numFmtId="196" fontId="31" fillId="0" borderId="0" xfId="67" applyNumberFormat="1" applyFont="1" applyFill="1" applyBorder="1" applyAlignment="1" applyProtection="1">
      <alignment/>
      <protection locked="0"/>
    </xf>
    <xf numFmtId="1" fontId="31" fillId="0" borderId="0" xfId="67" applyNumberFormat="1" applyFont="1" applyFill="1" applyBorder="1" applyAlignment="1" applyProtection="1">
      <alignment/>
      <protection locked="0"/>
    </xf>
    <xf numFmtId="49" fontId="25" fillId="0" borderId="0" xfId="68" applyNumberFormat="1" applyFont="1" applyFill="1" applyBorder="1" applyAlignment="1" applyProtection="1">
      <alignment vertical="top"/>
      <protection locked="0"/>
    </xf>
    <xf numFmtId="0" fontId="25" fillId="0" borderId="0" xfId="67" applyFont="1" applyFill="1" applyProtection="1">
      <alignment/>
      <protection locked="0"/>
    </xf>
    <xf numFmtId="0" fontId="25" fillId="0" borderId="0" xfId="68" applyFont="1" applyFill="1" applyBorder="1" applyProtection="1">
      <alignment/>
      <protection locked="0"/>
    </xf>
    <xf numFmtId="0" fontId="1" fillId="0" borderId="0" xfId="67" applyFont="1" applyFill="1" applyProtection="1">
      <alignment/>
      <protection locked="0"/>
    </xf>
    <xf numFmtId="0" fontId="25" fillId="0" borderId="0" xfId="68" applyFont="1" applyFill="1" applyBorder="1" applyAlignment="1" applyProtection="1">
      <alignment/>
      <protection locked="0"/>
    </xf>
    <xf numFmtId="0" fontId="25" fillId="0" borderId="52" xfId="68" applyFont="1" applyFill="1" applyBorder="1" applyAlignment="1" applyProtection="1">
      <alignment/>
      <protection locked="0"/>
    </xf>
    <xf numFmtId="0" fontId="31" fillId="0" borderId="52" xfId="67" applyFont="1" applyFill="1" applyBorder="1" applyAlignment="1" applyProtection="1">
      <alignment vertical="center"/>
      <protection locked="0"/>
    </xf>
    <xf numFmtId="0" fontId="25" fillId="0" borderId="0" xfId="67" applyFont="1" applyFill="1" applyAlignment="1" applyProtection="1">
      <alignment vertical="center"/>
      <protection locked="0"/>
    </xf>
    <xf numFmtId="0" fontId="25" fillId="0" borderId="0" xfId="67" applyFont="1" applyFill="1" applyAlignment="1" applyProtection="1">
      <alignment wrapText="1"/>
      <protection locked="0"/>
    </xf>
    <xf numFmtId="0" fontId="25" fillId="0" borderId="0" xfId="67" applyFont="1" applyFill="1" applyAlignment="1" applyProtection="1">
      <alignment/>
      <protection locked="0"/>
    </xf>
    <xf numFmtId="0" fontId="25" fillId="0" borderId="0" xfId="67" applyFont="1" applyFill="1" applyAlignment="1" applyProtection="1">
      <alignment horizontal="left" vertical="top"/>
      <protection locked="0"/>
    </xf>
    <xf numFmtId="0" fontId="25" fillId="0" borderId="52" xfId="67" applyFont="1" applyFill="1" applyBorder="1" applyAlignment="1" applyProtection="1">
      <alignment/>
      <protection locked="0"/>
    </xf>
    <xf numFmtId="0" fontId="45" fillId="0" borderId="28" xfId="0" applyFont="1" applyFill="1" applyBorder="1" applyAlignment="1" applyProtection="1">
      <alignment horizontal="left" vertical="center" wrapText="1"/>
      <protection/>
    </xf>
    <xf numFmtId="0" fontId="23" fillId="0" borderId="51" xfId="0" applyNumberFormat="1" applyFont="1" applyFill="1" applyBorder="1" applyAlignment="1" applyProtection="1">
      <alignment horizontal="center" vertical="center"/>
      <protection/>
    </xf>
    <xf numFmtId="0" fontId="23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/>
      <protection/>
    </xf>
    <xf numFmtId="0" fontId="35" fillId="0" borderId="54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54" xfId="0" applyNumberFormat="1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0" fontId="36" fillId="0" borderId="54" xfId="0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21" xfId="67" applyNumberFormat="1" applyFont="1" applyFill="1" applyBorder="1" applyAlignment="1" applyProtection="1">
      <alignment horizontal="center" vertical="center" wrapText="1"/>
      <protection/>
    </xf>
    <xf numFmtId="0" fontId="45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/>
    </xf>
    <xf numFmtId="0" fontId="23" fillId="0" borderId="58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1" fontId="45" fillId="0" borderId="21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0" fontId="45" fillId="0" borderId="26" xfId="67" applyNumberFormat="1" applyFont="1" applyFill="1" applyBorder="1" applyAlignment="1" applyProtection="1">
      <alignment horizontal="center" vertical="center" wrapText="1"/>
      <protection/>
    </xf>
    <xf numFmtId="0" fontId="45" fillId="0" borderId="59" xfId="0" applyFont="1" applyFill="1" applyBorder="1" applyAlignment="1" applyProtection="1">
      <alignment horizontal="left" vertical="center" wrapText="1"/>
      <protection locked="0"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/>
      <protection/>
    </xf>
    <xf numFmtId="0" fontId="23" fillId="0" borderId="61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0" fontId="23" fillId="0" borderId="59" xfId="0" applyFont="1" applyFill="1" applyBorder="1" applyAlignment="1" applyProtection="1">
      <alignment horizontal="center" vertical="center"/>
      <protection/>
    </xf>
    <xf numFmtId="1" fontId="45" fillId="0" borderId="62" xfId="0" applyNumberFormat="1" applyFont="1" applyFill="1" applyBorder="1" applyAlignment="1" applyProtection="1">
      <alignment horizontal="center" vertical="center"/>
      <protection locked="0"/>
    </xf>
    <xf numFmtId="1" fontId="45" fillId="0" borderId="63" xfId="0" applyNumberFormat="1" applyFont="1" applyFill="1" applyBorder="1" applyAlignment="1" applyProtection="1">
      <alignment horizontal="center" vertical="center"/>
      <protection locked="0"/>
    </xf>
    <xf numFmtId="196" fontId="36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64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1" fontId="35" fillId="0" borderId="24" xfId="0" applyNumberFormat="1" applyFont="1" applyFill="1" applyBorder="1" applyAlignment="1" applyProtection="1">
      <alignment horizontal="center" vertical="center"/>
      <protection/>
    </xf>
    <xf numFmtId="0" fontId="35" fillId="0" borderId="65" xfId="0" applyFont="1" applyFill="1" applyBorder="1" applyAlignment="1" applyProtection="1">
      <alignment horizontal="center" vertical="center"/>
      <protection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196" fontId="23" fillId="28" borderId="4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66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26" fillId="0" borderId="51" xfId="66" applyFont="1" applyFill="1" applyBorder="1" applyAlignment="1" applyProtection="1">
      <alignment horizontal="left"/>
      <protection locked="0"/>
    </xf>
    <xf numFmtId="0" fontId="26" fillId="0" borderId="52" xfId="66" applyFont="1" applyFill="1" applyBorder="1" applyAlignment="1" applyProtection="1">
      <alignment horizontal="left"/>
      <protection locked="0"/>
    </xf>
    <xf numFmtId="0" fontId="31" fillId="0" borderId="0" xfId="66" applyFont="1" applyFill="1" applyBorder="1" applyAlignment="1" applyProtection="1">
      <alignment horizontal="left"/>
      <protection locked="0"/>
    </xf>
    <xf numFmtId="0" fontId="21" fillId="0" borderId="21" xfId="66" applyFont="1" applyFill="1" applyBorder="1" applyAlignment="1" applyProtection="1">
      <alignment horizontal="center" vertical="center"/>
      <protection/>
    </xf>
    <xf numFmtId="0" fontId="21" fillId="0" borderId="22" xfId="66" applyFont="1" applyFill="1" applyBorder="1" applyAlignment="1" applyProtection="1">
      <alignment horizontal="center" vertical="center"/>
      <protection/>
    </xf>
    <xf numFmtId="0" fontId="21" fillId="0" borderId="23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 textRotation="90"/>
      <protection/>
    </xf>
    <xf numFmtId="0" fontId="28" fillId="0" borderId="35" xfId="66" applyFont="1" applyFill="1" applyBorder="1" applyAlignment="1" applyProtection="1">
      <alignment horizontal="center" vertical="center" textRotation="90"/>
      <protection/>
    </xf>
    <xf numFmtId="0" fontId="31" fillId="0" borderId="0" xfId="66" applyFont="1" applyFill="1" applyAlignment="1" applyProtection="1">
      <alignment horizontal="left" wrapText="1"/>
      <protection/>
    </xf>
    <xf numFmtId="0" fontId="26" fillId="0" borderId="52" xfId="66" applyFont="1" applyFill="1" applyBorder="1" applyAlignment="1" applyProtection="1">
      <alignment horizontal="left" wrapText="1"/>
      <protection locked="0"/>
    </xf>
    <xf numFmtId="0" fontId="43" fillId="0" borderId="0" xfId="66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1" fillId="0" borderId="0" xfId="66" applyFont="1" applyFill="1" applyAlignment="1" applyProtection="1">
      <alignment vertical="top" wrapText="1"/>
      <protection/>
    </xf>
    <xf numFmtId="0" fontId="21" fillId="0" borderId="0" xfId="66" applyFont="1" applyFill="1" applyAlignment="1" applyProtection="1">
      <alignment horizontal="left" vertical="top" wrapText="1"/>
      <protection/>
    </xf>
    <xf numFmtId="49" fontId="27" fillId="0" borderId="66" xfId="66" applyNumberFormat="1" applyFont="1" applyFill="1" applyBorder="1" applyAlignment="1" applyProtection="1">
      <alignment horizontal="center" vertical="center" wrapText="1"/>
      <protection/>
    </xf>
    <xf numFmtId="49" fontId="27" fillId="0" borderId="67" xfId="66" applyNumberFormat="1" applyFont="1" applyFill="1" applyBorder="1" applyAlignment="1" applyProtection="1">
      <alignment horizontal="center" vertical="center" wrapText="1"/>
      <protection/>
    </xf>
    <xf numFmtId="49" fontId="27" fillId="0" borderId="68" xfId="66" applyNumberFormat="1" applyFont="1" applyFill="1" applyBorder="1" applyAlignment="1" applyProtection="1">
      <alignment horizontal="center" vertical="center" wrapText="1"/>
      <protection/>
    </xf>
    <xf numFmtId="49" fontId="27" fillId="0" borderId="69" xfId="66" applyNumberFormat="1" applyFont="1" applyFill="1" applyBorder="1" applyAlignment="1" applyProtection="1">
      <alignment horizontal="center" vertical="center" wrapText="1"/>
      <protection/>
    </xf>
    <xf numFmtId="49" fontId="27" fillId="0" borderId="70" xfId="66" applyNumberFormat="1" applyFont="1" applyFill="1" applyBorder="1" applyAlignment="1" applyProtection="1">
      <alignment horizontal="center" vertical="center" wrapText="1"/>
      <protection/>
    </xf>
    <xf numFmtId="49" fontId="27" fillId="0" borderId="71" xfId="66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39" xfId="0" applyNumberFormat="1" applyFont="1" applyFill="1" applyBorder="1" applyAlignment="1" applyProtection="1">
      <alignment horizontal="center" textRotation="90" wrapText="1"/>
      <protection/>
    </xf>
    <xf numFmtId="1" fontId="2" fillId="0" borderId="71" xfId="0" applyNumberFormat="1" applyFont="1" applyFill="1" applyBorder="1" applyAlignment="1" applyProtection="1">
      <alignment horizontal="center" textRotation="90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1" fontId="21" fillId="0" borderId="27" xfId="0" applyNumberFormat="1" applyFont="1" applyFill="1" applyBorder="1" applyAlignment="1" applyProtection="1">
      <alignment horizontal="center" wrapText="1"/>
      <protection/>
    </xf>
    <xf numFmtId="1" fontId="21" fillId="0" borderId="51" xfId="0" applyNumberFormat="1" applyFont="1" applyFill="1" applyBorder="1" applyAlignment="1" applyProtection="1">
      <alignment horizontal="center" wrapText="1"/>
      <protection/>
    </xf>
    <xf numFmtId="1" fontId="21" fillId="0" borderId="53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38" xfId="0" applyNumberFormat="1" applyFont="1" applyFill="1" applyBorder="1" applyAlignment="1" applyProtection="1">
      <alignment horizontal="center" textRotation="90" wrapText="1"/>
      <protection/>
    </xf>
    <xf numFmtId="1" fontId="2" fillId="0" borderId="67" xfId="0" applyNumberFormat="1" applyFont="1" applyFill="1" applyBorder="1" applyAlignment="1" applyProtection="1">
      <alignment horizontal="center" textRotation="90" wrapText="1"/>
      <protection/>
    </xf>
    <xf numFmtId="0" fontId="42" fillId="0" borderId="55" xfId="0" applyFont="1" applyFill="1" applyBorder="1" applyAlignment="1" applyProtection="1">
      <alignment horizontal="center" vertical="center"/>
      <protection/>
    </xf>
    <xf numFmtId="0" fontId="42" fillId="0" borderId="5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7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42" fillId="0" borderId="74" xfId="0" applyFont="1" applyFill="1" applyBorder="1" applyAlignment="1" applyProtection="1">
      <alignment horizontal="center" vertical="center"/>
      <protection/>
    </xf>
    <xf numFmtId="0" fontId="42" fillId="0" borderId="51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36" fillId="0" borderId="72" xfId="0" applyFont="1" applyFill="1" applyBorder="1" applyAlignment="1" applyProtection="1">
      <alignment horizontal="right" vertical="center"/>
      <protection/>
    </xf>
    <xf numFmtId="0" fontId="36" fillId="0" borderId="75" xfId="0" applyFont="1" applyFill="1" applyBorder="1" applyAlignment="1" applyProtection="1">
      <alignment horizontal="right" vertical="center"/>
      <protection/>
    </xf>
    <xf numFmtId="0" fontId="36" fillId="0" borderId="72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75" xfId="0" applyNumberFormat="1" applyFont="1" applyFill="1" applyBorder="1" applyAlignment="1" applyProtection="1">
      <alignment horizontal="center" vertical="center"/>
      <protection/>
    </xf>
    <xf numFmtId="0" fontId="42" fillId="0" borderId="72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36" fillId="0" borderId="76" xfId="0" applyFont="1" applyFill="1" applyBorder="1" applyAlignment="1" applyProtection="1">
      <alignment horizontal="right" vertical="center"/>
      <protection/>
    </xf>
    <xf numFmtId="0" fontId="36" fillId="0" borderId="77" xfId="0" applyFont="1" applyFill="1" applyBorder="1" applyAlignment="1" applyProtection="1">
      <alignment horizontal="right" vertical="center"/>
      <protection/>
    </xf>
    <xf numFmtId="0" fontId="35" fillId="0" borderId="78" xfId="0" applyNumberFormat="1" applyFont="1" applyFill="1" applyBorder="1" applyAlignment="1" applyProtection="1">
      <alignment horizontal="center" vertical="center"/>
      <protection/>
    </xf>
    <xf numFmtId="0" fontId="35" fillId="0" borderId="79" xfId="0" applyNumberFormat="1" applyFont="1" applyFill="1" applyBorder="1" applyAlignment="1" applyProtection="1">
      <alignment horizontal="center" vertical="center"/>
      <protection/>
    </xf>
    <xf numFmtId="0" fontId="36" fillId="0" borderId="54" xfId="0" applyNumberFormat="1" applyFont="1" applyFill="1" applyBorder="1" applyAlignment="1" applyProtection="1">
      <alignment horizontal="center" vertical="center"/>
      <protection/>
    </xf>
    <xf numFmtId="0" fontId="36" fillId="0" borderId="78" xfId="0" applyNumberFormat="1" applyFont="1" applyFill="1" applyBorder="1" applyAlignment="1" applyProtection="1">
      <alignment horizontal="center" vertical="center"/>
      <protection/>
    </xf>
    <xf numFmtId="0" fontId="36" fillId="0" borderId="79" xfId="0" applyNumberFormat="1" applyFont="1" applyFill="1" applyBorder="1" applyAlignment="1" applyProtection="1">
      <alignment horizontal="center" vertical="center"/>
      <protection/>
    </xf>
    <xf numFmtId="0" fontId="42" fillId="0" borderId="72" xfId="67" applyFont="1" applyFill="1" applyBorder="1" applyAlignment="1" applyProtection="1">
      <alignment horizontal="center" vertical="center" wrapText="1"/>
      <protection/>
    </xf>
    <xf numFmtId="0" fontId="42" fillId="0" borderId="16" xfId="67" applyFont="1" applyFill="1" applyBorder="1" applyAlignment="1" applyProtection="1">
      <alignment horizontal="center" vertical="center" wrapText="1"/>
      <protection/>
    </xf>
    <xf numFmtId="0" fontId="35" fillId="0" borderId="54" xfId="0" applyNumberFormat="1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72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75" xfId="0" applyNumberFormat="1" applyFont="1" applyFill="1" applyBorder="1" applyAlignment="1" applyProtection="1">
      <alignment horizontal="right" vertical="center"/>
      <protection/>
    </xf>
    <xf numFmtId="0" fontId="42" fillId="0" borderId="15" xfId="67" applyFont="1" applyFill="1" applyBorder="1" applyAlignment="1" applyProtection="1">
      <alignment horizontal="right" vertical="center" wrapText="1"/>
      <protection/>
    </xf>
    <xf numFmtId="0" fontId="35" fillId="0" borderId="34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1" fontId="35" fillId="0" borderId="80" xfId="0" applyNumberFormat="1" applyFont="1" applyFill="1" applyBorder="1" applyAlignment="1" applyProtection="1">
      <alignment horizontal="center" vertical="center" textRotation="90"/>
      <protection/>
    </xf>
    <xf numFmtId="1" fontId="35" fillId="0" borderId="81" xfId="0" applyNumberFormat="1" applyFont="1" applyFill="1" applyBorder="1" applyAlignment="1" applyProtection="1">
      <alignment horizontal="center" vertical="center" textRotation="90"/>
      <protection/>
    </xf>
    <xf numFmtId="1" fontId="35" fillId="0" borderId="82" xfId="0" applyNumberFormat="1" applyFont="1" applyFill="1" applyBorder="1" applyAlignment="1" applyProtection="1">
      <alignment horizontal="center" vertical="center" textRotation="90"/>
      <protection/>
    </xf>
    <xf numFmtId="1" fontId="42" fillId="0" borderId="72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75" xfId="0" applyNumberFormat="1" applyFont="1" applyFill="1" applyBorder="1" applyAlignment="1" applyProtection="1">
      <alignment horizontal="left" vertical="center"/>
      <protection/>
    </xf>
    <xf numFmtId="0" fontId="35" fillId="0" borderId="83" xfId="0" applyFont="1" applyFill="1" applyBorder="1" applyAlignment="1" applyProtection="1">
      <alignment horizontal="right" vertical="center"/>
      <protection/>
    </xf>
    <xf numFmtId="0" fontId="35" fillId="0" borderId="24" xfId="0" applyFont="1" applyFill="1" applyBorder="1" applyAlignment="1" applyProtection="1">
      <alignment horizontal="right" vertical="center"/>
      <protection/>
    </xf>
    <xf numFmtId="0" fontId="35" fillId="0" borderId="84" xfId="0" applyFont="1" applyFill="1" applyBorder="1" applyAlignment="1" applyProtection="1">
      <alignment horizontal="center" textRotation="90" wrapText="1"/>
      <protection/>
    </xf>
    <xf numFmtId="0" fontId="35" fillId="0" borderId="85" xfId="0" applyFont="1" applyFill="1" applyBorder="1" applyAlignment="1" applyProtection="1">
      <alignment horizontal="center" textRotation="90" wrapText="1"/>
      <protection/>
    </xf>
    <xf numFmtId="0" fontId="35" fillId="0" borderId="86" xfId="0" applyFont="1" applyFill="1" applyBorder="1" applyAlignment="1" applyProtection="1">
      <alignment horizontal="center" textRotation="90" wrapText="1"/>
      <protection/>
    </xf>
    <xf numFmtId="0" fontId="23" fillId="0" borderId="87" xfId="0" applyFont="1" applyFill="1" applyBorder="1" applyAlignment="1" applyProtection="1">
      <alignment horizontal="center" vertical="center" textRotation="90" wrapText="1"/>
      <protection/>
    </xf>
    <xf numFmtId="0" fontId="23" fillId="0" borderId="88" xfId="0" applyFont="1" applyFill="1" applyBorder="1" applyAlignment="1" applyProtection="1">
      <alignment horizontal="center" vertic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textRotation="90" wrapText="1"/>
      <protection/>
    </xf>
    <xf numFmtId="0" fontId="35" fillId="0" borderId="89" xfId="0" applyFont="1" applyFill="1" applyBorder="1" applyAlignment="1" applyProtection="1">
      <alignment horizontal="center" vertical="center" wrapText="1"/>
      <protection/>
    </xf>
    <xf numFmtId="0" fontId="35" fillId="0" borderId="90" xfId="0" applyFont="1" applyFill="1" applyBorder="1" applyAlignment="1" applyProtection="1">
      <alignment horizontal="center" vertical="center" wrapText="1"/>
      <protection/>
    </xf>
    <xf numFmtId="0" fontId="35" fillId="0" borderId="91" xfId="0" applyFont="1" applyFill="1" applyBorder="1" applyAlignment="1" applyProtection="1">
      <alignment horizontal="center" vertical="center" wrapText="1"/>
      <protection/>
    </xf>
    <xf numFmtId="0" fontId="35" fillId="28" borderId="92" xfId="65" applyFont="1" applyFill="1" applyBorder="1" applyAlignment="1" applyProtection="1">
      <alignment horizontal="center" vertical="center" wrapText="1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5" fillId="0" borderId="41" xfId="65" applyFont="1" applyFill="1" applyBorder="1" applyAlignment="1" applyProtection="1">
      <alignment horizontal="right" vertical="center" wrapText="1"/>
      <protection locked="0"/>
    </xf>
    <xf numFmtId="0" fontId="23" fillId="0" borderId="93" xfId="0" applyFont="1" applyFill="1" applyBorder="1" applyAlignment="1" applyProtection="1">
      <alignment horizontal="center" wrapText="1"/>
      <protection/>
    </xf>
    <xf numFmtId="0" fontId="23" fillId="0" borderId="94" xfId="0" applyFont="1" applyFill="1" applyBorder="1" applyAlignment="1" applyProtection="1">
      <alignment horizontal="center" wrapText="1"/>
      <protection/>
    </xf>
    <xf numFmtId="0" fontId="23" fillId="0" borderId="95" xfId="0" applyFont="1" applyFill="1" applyBorder="1" applyAlignment="1" applyProtection="1">
      <alignment horizontal="center" wrapText="1"/>
      <protection/>
    </xf>
    <xf numFmtId="0" fontId="35" fillId="0" borderId="96" xfId="0" applyFont="1" applyFill="1" applyBorder="1" applyAlignment="1" applyProtection="1">
      <alignment horizontal="center" textRotation="90" wrapText="1"/>
      <protection/>
    </xf>
    <xf numFmtId="0" fontId="35" fillId="0" borderId="97" xfId="0" applyFont="1" applyFill="1" applyBorder="1" applyAlignment="1" applyProtection="1">
      <alignment horizontal="center" textRotation="90" wrapText="1"/>
      <protection/>
    </xf>
    <xf numFmtId="0" fontId="35" fillId="0" borderId="98" xfId="0" applyFont="1" applyFill="1" applyBorder="1" applyAlignment="1" applyProtection="1">
      <alignment horizontal="center" textRotation="90" wrapText="1"/>
      <protection/>
    </xf>
    <xf numFmtId="0" fontId="23" fillId="0" borderId="96" xfId="0" applyFont="1" applyFill="1" applyBorder="1" applyAlignment="1" applyProtection="1">
      <alignment horizontal="center" textRotation="90" wrapText="1"/>
      <protection/>
    </xf>
    <xf numFmtId="0" fontId="23" fillId="0" borderId="97" xfId="0" applyFont="1" applyFill="1" applyBorder="1" applyAlignment="1" applyProtection="1">
      <alignment horizontal="center" textRotation="90" wrapText="1"/>
      <protection/>
    </xf>
    <xf numFmtId="0" fontId="23" fillId="0" borderId="98" xfId="0" applyFont="1" applyFill="1" applyBorder="1" applyAlignment="1" applyProtection="1">
      <alignment horizontal="center" textRotation="90" wrapText="1"/>
      <protection/>
    </xf>
    <xf numFmtId="0" fontId="23" fillId="0" borderId="99" xfId="0" applyFont="1" applyFill="1" applyBorder="1" applyAlignment="1" applyProtection="1">
      <alignment horizontal="center" textRotation="90" wrapText="1"/>
      <protection/>
    </xf>
    <xf numFmtId="0" fontId="23" fillId="0" borderId="91" xfId="0" applyFont="1" applyFill="1" applyBorder="1" applyAlignment="1" applyProtection="1">
      <alignment horizontal="center" textRotation="90" wrapText="1"/>
      <protection/>
    </xf>
    <xf numFmtId="0" fontId="35" fillId="0" borderId="100" xfId="0" applyFont="1" applyFill="1" applyBorder="1" applyAlignment="1" applyProtection="1">
      <alignment horizontal="center" vertical="center" textRotation="90" wrapText="1"/>
      <protection locked="0"/>
    </xf>
    <xf numFmtId="0" fontId="35" fillId="0" borderId="101" xfId="0" applyFont="1" applyFill="1" applyBorder="1" applyAlignment="1" applyProtection="1">
      <alignment horizontal="center" vertical="center" textRotation="90" wrapText="1"/>
      <protection locked="0"/>
    </xf>
    <xf numFmtId="0" fontId="35" fillId="0" borderId="102" xfId="0" applyFont="1" applyFill="1" applyBorder="1" applyAlignment="1" applyProtection="1">
      <alignment horizontal="center" vertical="center" textRotation="90" wrapText="1"/>
      <protection locked="0"/>
    </xf>
    <xf numFmtId="0" fontId="23" fillId="0" borderId="103" xfId="0" applyFont="1" applyFill="1" applyBorder="1" applyAlignment="1" applyProtection="1">
      <alignment horizontal="center" wrapText="1"/>
      <protection/>
    </xf>
    <xf numFmtId="0" fontId="35" fillId="0" borderId="104" xfId="0" applyFont="1" applyFill="1" applyBorder="1" applyAlignment="1" applyProtection="1">
      <alignment horizontal="center" textRotation="90" wrapText="1"/>
      <protection/>
    </xf>
    <xf numFmtId="0" fontId="35" fillId="0" borderId="88" xfId="0" applyFont="1" applyFill="1" applyBorder="1" applyAlignment="1" applyProtection="1">
      <alignment horizontal="center" textRotation="90" wrapText="1"/>
      <protection/>
    </xf>
    <xf numFmtId="0" fontId="35" fillId="0" borderId="105" xfId="0" applyFont="1" applyFill="1" applyBorder="1" applyAlignment="1" applyProtection="1">
      <alignment horizontal="right" wrapText="1"/>
      <protection/>
    </xf>
    <xf numFmtId="0" fontId="35" fillId="0" borderId="106" xfId="0" applyFont="1" applyFill="1" applyBorder="1" applyAlignment="1" applyProtection="1">
      <alignment horizontal="right" wrapText="1"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1" fontId="35" fillId="0" borderId="27" xfId="67" applyNumberFormat="1" applyFont="1" applyFill="1" applyBorder="1" applyAlignment="1" applyProtection="1">
      <alignment horizontal="center" vertical="center" wrapText="1"/>
      <protection/>
    </xf>
    <xf numFmtId="1" fontId="35" fillId="0" borderId="51" xfId="67" applyNumberFormat="1" applyFont="1" applyFill="1" applyBorder="1" applyAlignment="1" applyProtection="1">
      <alignment horizontal="center" vertical="center" wrapText="1"/>
      <protection/>
    </xf>
    <xf numFmtId="1" fontId="35" fillId="0" borderId="107" xfId="67" applyNumberFormat="1" applyFont="1" applyFill="1" applyBorder="1" applyAlignment="1" applyProtection="1">
      <alignment horizontal="center" vertical="center" wrapText="1"/>
      <protection/>
    </xf>
    <xf numFmtId="0" fontId="25" fillId="0" borderId="0" xfId="67" applyFont="1" applyFill="1" applyAlignment="1" applyProtection="1">
      <alignment horizontal="left" wrapText="1"/>
      <protection locked="0"/>
    </xf>
    <xf numFmtId="0" fontId="25" fillId="0" borderId="0" xfId="67" applyFont="1" applyFill="1" applyAlignment="1" applyProtection="1">
      <alignment horizontal="left"/>
      <protection locked="0"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14" xfId="67" applyFont="1" applyFill="1" applyBorder="1" applyAlignment="1" applyProtection="1">
      <alignment horizontal="center" vertical="center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1" fontId="22" fillId="0" borderId="14" xfId="67" applyNumberFormat="1" applyFont="1" applyFill="1" applyBorder="1" applyAlignment="1" applyProtection="1">
      <alignment horizontal="center" vertical="center" wrapText="1"/>
      <protection/>
    </xf>
    <xf numFmtId="1" fontId="22" fillId="0" borderId="28" xfId="67" applyNumberFormat="1" applyFont="1" applyFill="1" applyBorder="1" applyAlignment="1" applyProtection="1">
      <alignment horizontal="center" vertical="center" wrapText="1"/>
      <protection/>
    </xf>
    <xf numFmtId="1" fontId="23" fillId="0" borderId="18" xfId="67" applyNumberFormat="1" applyFont="1" applyFill="1" applyBorder="1" applyAlignment="1" applyProtection="1">
      <alignment horizontal="center" vertical="center" wrapText="1"/>
      <protection/>
    </xf>
    <xf numFmtId="1" fontId="23" fillId="0" borderId="19" xfId="67" applyNumberFormat="1" applyFont="1" applyFill="1" applyBorder="1" applyAlignment="1" applyProtection="1">
      <alignment horizontal="center" vertical="center" wrapText="1"/>
      <protection/>
    </xf>
    <xf numFmtId="0" fontId="29" fillId="0" borderId="24" xfId="67" applyFont="1" applyFill="1" applyBorder="1" applyAlignment="1" applyProtection="1">
      <alignment horizontal="left" vertical="center"/>
      <protection/>
    </xf>
    <xf numFmtId="0" fontId="21" fillId="0" borderId="108" xfId="67" applyFont="1" applyFill="1" applyBorder="1" applyAlignment="1" applyProtection="1">
      <alignment horizontal="center" vertical="center" wrapText="1"/>
      <protection locked="0"/>
    </xf>
    <xf numFmtId="0" fontId="21" fillId="0" borderId="64" xfId="67" applyFont="1" applyFill="1" applyBorder="1" applyAlignment="1" applyProtection="1">
      <alignment horizontal="center" vertical="center" wrapText="1"/>
      <protection locked="0"/>
    </xf>
    <xf numFmtId="0" fontId="21" fillId="0" borderId="65" xfId="67" applyFont="1" applyFill="1" applyBorder="1" applyAlignment="1" applyProtection="1">
      <alignment horizontal="center" vertical="center" wrapText="1"/>
      <protection locked="0"/>
    </xf>
    <xf numFmtId="0" fontId="30" fillId="0" borderId="21" xfId="67" applyFont="1" applyFill="1" applyBorder="1" applyAlignment="1" applyProtection="1">
      <alignment horizontal="center" vertical="center" wrapText="1"/>
      <protection/>
    </xf>
    <xf numFmtId="0" fontId="30" fillId="0" borderId="22" xfId="67" applyFont="1" applyFill="1" applyBorder="1" applyAlignment="1" applyProtection="1">
      <alignment horizontal="center" vertical="center" wrapText="1"/>
      <protection/>
    </xf>
    <xf numFmtId="0" fontId="30" fillId="0" borderId="26" xfId="67" applyFont="1" applyFill="1" applyBorder="1" applyAlignment="1" applyProtection="1">
      <alignment horizontal="center" vertical="center" wrapText="1"/>
      <protection/>
    </xf>
    <xf numFmtId="0" fontId="30" fillId="0" borderId="14" xfId="67" applyFont="1" applyFill="1" applyBorder="1" applyAlignment="1" applyProtection="1">
      <alignment horizontal="center" vertical="center" wrapText="1"/>
      <protection/>
    </xf>
    <xf numFmtId="0" fontId="22" fillId="0" borderId="22" xfId="67" applyFont="1" applyFill="1" applyBorder="1" applyAlignment="1" applyProtection="1">
      <alignment horizontal="center" vertical="center" wrapText="1"/>
      <protection/>
    </xf>
    <xf numFmtId="0" fontId="22" fillId="0" borderId="23" xfId="67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30" fillId="0" borderId="109" xfId="67" applyFont="1" applyFill="1" applyBorder="1" applyAlignment="1" applyProtection="1">
      <alignment horizontal="center" vertical="center" wrapText="1"/>
      <protection/>
    </xf>
    <xf numFmtId="0" fontId="30" fillId="0" borderId="13" xfId="67" applyFont="1" applyFill="1" applyBorder="1" applyAlignment="1" applyProtection="1">
      <alignment horizontal="center" vertical="center" wrapText="1"/>
      <protection/>
    </xf>
    <xf numFmtId="0" fontId="30" fillId="0" borderId="110" xfId="67" applyFont="1" applyFill="1" applyBorder="1" applyAlignment="1" applyProtection="1">
      <alignment horizontal="center" vertical="center" wrapText="1"/>
      <protection/>
    </xf>
    <xf numFmtId="0" fontId="30" fillId="0" borderId="111" xfId="67" applyFont="1" applyFill="1" applyBorder="1" applyAlignment="1" applyProtection="1">
      <alignment horizontal="center" vertical="center" wrapText="1"/>
      <protection/>
    </xf>
    <xf numFmtId="0" fontId="30" fillId="0" borderId="0" xfId="67" applyFont="1" applyFill="1" applyBorder="1" applyAlignment="1" applyProtection="1">
      <alignment horizontal="center" vertical="center" wrapText="1"/>
      <protection/>
    </xf>
    <xf numFmtId="0" fontId="30" fillId="0" borderId="112" xfId="67" applyFont="1" applyFill="1" applyBorder="1" applyAlignment="1" applyProtection="1">
      <alignment horizontal="center" vertical="center" wrapText="1"/>
      <protection/>
    </xf>
    <xf numFmtId="0" fontId="30" fillId="0" borderId="61" xfId="67" applyFont="1" applyFill="1" applyBorder="1" applyAlignment="1" applyProtection="1">
      <alignment horizontal="center" vertical="center" wrapText="1"/>
      <protection/>
    </xf>
    <xf numFmtId="0" fontId="30" fillId="0" borderId="52" xfId="67" applyFont="1" applyFill="1" applyBorder="1" applyAlignment="1" applyProtection="1">
      <alignment horizontal="center" vertical="center" wrapText="1"/>
      <protection/>
    </xf>
    <xf numFmtId="0" fontId="30" fillId="0" borderId="60" xfId="67" applyFont="1" applyFill="1" applyBorder="1" applyAlignment="1" applyProtection="1">
      <alignment horizontal="center" vertical="center" wrapText="1"/>
      <protection/>
    </xf>
    <xf numFmtId="0" fontId="21" fillId="0" borderId="113" xfId="67" applyFont="1" applyFill="1" applyBorder="1" applyAlignment="1" applyProtection="1">
      <alignment horizontal="center" vertical="center" wrapText="1"/>
      <protection locked="0"/>
    </xf>
    <xf numFmtId="0" fontId="21" fillId="0" borderId="114" xfId="67" applyFont="1" applyFill="1" applyBorder="1" applyAlignment="1" applyProtection="1">
      <alignment horizontal="center" vertical="center" wrapText="1"/>
      <protection locked="0"/>
    </xf>
    <xf numFmtId="0" fontId="21" fillId="0" borderId="115" xfId="67" applyFont="1" applyFill="1" applyBorder="1" applyAlignment="1" applyProtection="1">
      <alignment horizontal="center" vertical="center" wrapText="1"/>
      <protection locked="0"/>
    </xf>
    <xf numFmtId="0" fontId="21" fillId="0" borderId="111" xfId="67" applyFont="1" applyFill="1" applyBorder="1" applyAlignment="1" applyProtection="1">
      <alignment horizontal="center" vertical="center" wrapText="1"/>
      <protection locked="0"/>
    </xf>
    <xf numFmtId="0" fontId="21" fillId="0" borderId="0" xfId="67" applyFont="1" applyFill="1" applyBorder="1" applyAlignment="1" applyProtection="1">
      <alignment horizontal="center" vertical="center" wrapText="1"/>
      <protection locked="0"/>
    </xf>
    <xf numFmtId="0" fontId="21" fillId="0" borderId="112" xfId="67" applyFont="1" applyFill="1" applyBorder="1" applyAlignment="1" applyProtection="1">
      <alignment horizontal="center" vertical="center" wrapText="1"/>
      <protection locked="0"/>
    </xf>
    <xf numFmtId="0" fontId="21" fillId="0" borderId="116" xfId="67" applyFont="1" applyFill="1" applyBorder="1" applyAlignment="1" applyProtection="1">
      <alignment horizontal="center" vertical="center" wrapText="1"/>
      <protection locked="0"/>
    </xf>
    <xf numFmtId="0" fontId="21" fillId="0" borderId="24" xfId="67" applyFont="1" applyFill="1" applyBorder="1" applyAlignment="1" applyProtection="1">
      <alignment horizontal="center" vertical="center" wrapText="1"/>
      <protection locked="0"/>
    </xf>
    <xf numFmtId="0" fontId="21" fillId="0" borderId="117" xfId="67" applyFont="1" applyFill="1" applyBorder="1" applyAlignment="1" applyProtection="1">
      <alignment horizontal="center" vertical="center" wrapText="1"/>
      <protection locked="0"/>
    </xf>
    <xf numFmtId="0" fontId="30" fillId="0" borderId="118" xfId="67" applyFont="1" applyFill="1" applyBorder="1" applyAlignment="1" applyProtection="1">
      <alignment horizontal="center" vertical="center" wrapText="1"/>
      <protection/>
    </xf>
    <xf numFmtId="0" fontId="30" fillId="0" borderId="64" xfId="67" applyFont="1" applyFill="1" applyBorder="1" applyAlignment="1" applyProtection="1">
      <alignment horizontal="center" vertical="center" wrapText="1"/>
      <protection/>
    </xf>
    <xf numFmtId="0" fontId="30" fillId="0" borderId="119" xfId="67" applyFont="1" applyFill="1" applyBorder="1" applyAlignment="1" applyProtection="1">
      <alignment horizontal="center" vertical="center" wrapText="1"/>
      <protection/>
    </xf>
    <xf numFmtId="0" fontId="2" fillId="0" borderId="24" xfId="68" applyFont="1" applyFill="1" applyBorder="1" applyAlignment="1" applyProtection="1">
      <alignment horizontal="left" vertical="top"/>
      <protection/>
    </xf>
    <xf numFmtId="1" fontId="22" fillId="0" borderId="22" xfId="67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7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28" xfId="67" applyNumberFormat="1" applyFont="1" applyFill="1" applyBorder="1" applyAlignment="1" applyProtection="1">
      <alignment horizontal="center" vertical="center" wrapText="1"/>
      <protection/>
    </xf>
    <xf numFmtId="0" fontId="23" fillId="0" borderId="120" xfId="67" applyFont="1" applyFill="1" applyBorder="1" applyAlignment="1" applyProtection="1">
      <alignment horizontal="center" vertical="center" wrapText="1"/>
      <protection/>
    </xf>
    <xf numFmtId="0" fontId="23" fillId="0" borderId="115" xfId="67" applyFont="1" applyFill="1" applyBorder="1" applyAlignment="1" applyProtection="1">
      <alignment horizontal="center" vertical="center" wrapText="1"/>
      <protection/>
    </xf>
    <xf numFmtId="0" fontId="23" fillId="0" borderId="34" xfId="67" applyFont="1" applyFill="1" applyBorder="1" applyAlignment="1" applyProtection="1">
      <alignment horizontal="center" vertical="center" wrapText="1"/>
      <protection/>
    </xf>
    <xf numFmtId="0" fontId="23" fillId="0" borderId="112" xfId="67" applyFont="1" applyFill="1" applyBorder="1" applyAlignment="1" applyProtection="1">
      <alignment horizontal="center" vertical="center" wrapText="1"/>
      <protection/>
    </xf>
    <xf numFmtId="0" fontId="23" fillId="0" borderId="83" xfId="67" applyFont="1" applyFill="1" applyBorder="1" applyAlignment="1" applyProtection="1">
      <alignment horizontal="center" vertical="center" wrapText="1"/>
      <protection/>
    </xf>
    <xf numFmtId="0" fontId="23" fillId="0" borderId="117" xfId="67" applyFont="1" applyFill="1" applyBorder="1" applyAlignment="1" applyProtection="1">
      <alignment horizontal="center" vertical="center" wrapText="1"/>
      <protection/>
    </xf>
    <xf numFmtId="0" fontId="23" fillId="0" borderId="21" xfId="67" applyFont="1" applyFill="1" applyBorder="1" applyAlignment="1" applyProtection="1">
      <alignment horizontal="center" vertical="center" wrapText="1"/>
      <protection/>
    </xf>
    <xf numFmtId="0" fontId="23" fillId="0" borderId="22" xfId="67" applyFont="1" applyFill="1" applyBorder="1" applyAlignment="1" applyProtection="1">
      <alignment horizontal="center" vertical="center" wrapText="1"/>
      <protection/>
    </xf>
    <xf numFmtId="49" fontId="23" fillId="0" borderId="58" xfId="67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>
      <alignment horizontal="center" vertical="center" wrapText="1"/>
    </xf>
    <xf numFmtId="0" fontId="0" fillId="0" borderId="121" xfId="0" applyFill="1" applyBorder="1" applyAlignment="1">
      <alignment horizontal="center" vertical="center" wrapText="1"/>
    </xf>
    <xf numFmtId="0" fontId="25" fillId="0" borderId="0" xfId="67" applyFont="1" applyFill="1" applyAlignment="1" applyProtection="1">
      <alignment horizontal="center"/>
      <protection locked="0"/>
    </xf>
    <xf numFmtId="1" fontId="35" fillId="0" borderId="54" xfId="67" applyNumberFormat="1" applyFont="1" applyFill="1" applyBorder="1" applyAlignment="1" applyProtection="1">
      <alignment horizontal="center" vertical="center" wrapText="1"/>
      <protection/>
    </xf>
    <xf numFmtId="1" fontId="35" fillId="0" borderId="78" xfId="67" applyNumberFormat="1" applyFont="1" applyFill="1" applyBorder="1" applyAlignment="1" applyProtection="1">
      <alignment horizontal="center" vertical="center" wrapText="1"/>
      <protection/>
    </xf>
    <xf numFmtId="1" fontId="35" fillId="0" borderId="77" xfId="67" applyNumberFormat="1" applyFont="1" applyFill="1" applyBorder="1" applyAlignment="1" applyProtection="1">
      <alignment horizontal="center" vertical="center" wrapText="1"/>
      <protection/>
    </xf>
    <xf numFmtId="49" fontId="2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23" fillId="0" borderId="74" xfId="67" applyFont="1" applyFill="1" applyBorder="1" applyAlignment="1" applyProtection="1">
      <alignment horizontal="center" vertical="center" wrapText="1"/>
      <protection/>
    </xf>
    <xf numFmtId="0" fontId="23" fillId="0" borderId="51" xfId="67" applyFont="1" applyFill="1" applyBorder="1" applyAlignment="1" applyProtection="1">
      <alignment horizontal="center" vertical="center" wrapText="1"/>
      <protection/>
    </xf>
    <xf numFmtId="0" fontId="23" fillId="0" borderId="53" xfId="67" applyFont="1" applyFill="1" applyBorder="1" applyAlignment="1" applyProtection="1">
      <alignment horizontal="center" vertical="center" wrapText="1"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 4" xfId="65"/>
    <cellStyle name="Обычный_b_g_new_spets_07_12_3" xfId="66"/>
    <cellStyle name="Обычный_b_z_05_03v" xfId="67"/>
    <cellStyle name="Обычный_Зразок плану  blank plan_dod1_dfn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ередній" xfId="75"/>
    <cellStyle name="Текст попередження" xfId="76"/>
    <cellStyle name="Текст предупреждения" xfId="77"/>
    <cellStyle name="Comma" xfId="78"/>
    <cellStyle name="Comma [0]" xfId="79"/>
    <cellStyle name="Хороший" xfId="80"/>
  </cellStyles>
  <dxfs count="32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647700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19275"/>
          <a:ext cx="4981575" cy="3333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zoomScale="55" zoomScaleNormal="55" zoomScalePageLayoutView="0" workbookViewId="0" topLeftCell="A1">
      <selection activeCell="A2" sqref="A2:BK2"/>
    </sheetView>
  </sheetViews>
  <sheetFormatPr defaultColWidth="8.875" defaultRowHeight="12.75"/>
  <cols>
    <col min="1" max="55" width="3.75390625" style="100" customWidth="1"/>
    <col min="56" max="63" width="7.75390625" style="100" customWidth="1"/>
    <col min="64" max="16384" width="8.875" style="100" customWidth="1"/>
  </cols>
  <sheetData>
    <row r="2" spans="1:63" ht="39.75" customHeight="1">
      <c r="A2" s="222" t="s">
        <v>76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</row>
    <row r="3" spans="1:63" ht="39.75" customHeight="1">
      <c r="A3" s="222" t="s">
        <v>75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</row>
    <row r="4" spans="1:63" s="122" customFormat="1" ht="60" customHeight="1">
      <c r="A4" s="219" t="s">
        <v>14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</row>
    <row r="5" spans="1:63" s="122" customFormat="1" ht="30" customHeight="1">
      <c r="A5" s="220" t="s">
        <v>83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</row>
    <row r="6" s="122" customFormat="1" ht="19.5" customHeight="1"/>
    <row r="7" spans="19:63" s="122" customFormat="1" ht="30" customHeight="1">
      <c r="S7" s="207" t="s">
        <v>77</v>
      </c>
      <c r="T7" s="207"/>
      <c r="U7" s="207"/>
      <c r="V7" s="207"/>
      <c r="W7" s="207"/>
      <c r="X7" s="207"/>
      <c r="Y7" s="207"/>
      <c r="Z7" s="207"/>
      <c r="AA7" s="207"/>
      <c r="AB7" s="210" t="s">
        <v>153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X7" s="207" t="s">
        <v>13</v>
      </c>
      <c r="AY7" s="207"/>
      <c r="AZ7" s="207"/>
      <c r="BA7" s="207"/>
      <c r="BB7" s="207"/>
      <c r="BC7" s="207"/>
      <c r="BD7" s="207"/>
      <c r="BE7" s="207"/>
      <c r="BF7" s="210" t="s">
        <v>135</v>
      </c>
      <c r="BG7" s="210"/>
      <c r="BH7" s="210"/>
      <c r="BI7" s="210"/>
      <c r="BJ7" s="210"/>
      <c r="BK7" s="210"/>
    </row>
    <row r="8" spans="19:63" s="122" customFormat="1" ht="30" customHeight="1">
      <c r="S8" s="207" t="s">
        <v>78</v>
      </c>
      <c r="T8" s="207"/>
      <c r="U8" s="207"/>
      <c r="V8" s="207"/>
      <c r="W8" s="207"/>
      <c r="X8" s="207"/>
      <c r="Y8" s="207"/>
      <c r="Z8" s="207"/>
      <c r="AA8" s="207"/>
      <c r="AB8" s="210" t="s">
        <v>154</v>
      </c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X8" s="207" t="s">
        <v>82</v>
      </c>
      <c r="AY8" s="207"/>
      <c r="AZ8" s="207"/>
      <c r="BA8" s="207"/>
      <c r="BB8" s="207"/>
      <c r="BC8" s="207"/>
      <c r="BD8" s="207"/>
      <c r="BE8" s="207"/>
      <c r="BF8" s="209" t="s">
        <v>137</v>
      </c>
      <c r="BG8" s="209"/>
      <c r="BH8" s="209"/>
      <c r="BI8" s="209"/>
      <c r="BJ8" s="209"/>
      <c r="BK8" s="209"/>
    </row>
    <row r="9" spans="19:63" s="122" customFormat="1" ht="34.5" customHeight="1">
      <c r="S9" s="217" t="s">
        <v>124</v>
      </c>
      <c r="T9" s="207"/>
      <c r="U9" s="207"/>
      <c r="V9" s="207"/>
      <c r="W9" s="207"/>
      <c r="X9" s="207"/>
      <c r="Y9" s="207"/>
      <c r="Z9" s="207"/>
      <c r="AA9" s="207"/>
      <c r="AB9" s="218" t="s">
        <v>158</v>
      </c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X9" s="207" t="s">
        <v>80</v>
      </c>
      <c r="AY9" s="207"/>
      <c r="AZ9" s="207"/>
      <c r="BA9" s="207"/>
      <c r="BB9" s="207"/>
      <c r="BC9" s="207"/>
      <c r="BD9" s="207"/>
      <c r="BE9" s="207"/>
      <c r="BF9" s="209" t="s">
        <v>98</v>
      </c>
      <c r="BG9" s="209"/>
      <c r="BH9" s="209"/>
      <c r="BI9" s="209"/>
      <c r="BJ9" s="209"/>
      <c r="BK9" s="209"/>
    </row>
    <row r="10" spans="19:63" s="122" customFormat="1" ht="30" customHeight="1">
      <c r="S10" s="207" t="s">
        <v>79</v>
      </c>
      <c r="T10" s="207"/>
      <c r="U10" s="207"/>
      <c r="V10" s="207"/>
      <c r="W10" s="207"/>
      <c r="X10" s="207"/>
      <c r="Y10" s="207"/>
      <c r="Z10" s="207"/>
      <c r="AA10" s="207"/>
      <c r="AB10" s="209" t="s">
        <v>187</v>
      </c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X10" s="207" t="s">
        <v>81</v>
      </c>
      <c r="AY10" s="207"/>
      <c r="AZ10" s="207"/>
      <c r="BA10" s="207"/>
      <c r="BB10" s="207"/>
      <c r="BC10" s="207"/>
      <c r="BD10" s="207"/>
      <c r="BE10" s="207"/>
      <c r="BF10" s="209" t="s">
        <v>136</v>
      </c>
      <c r="BG10" s="209"/>
      <c r="BH10" s="209"/>
      <c r="BI10" s="209"/>
      <c r="BJ10" s="209"/>
      <c r="BK10" s="209"/>
    </row>
    <row r="11" spans="19:63" s="122" customFormat="1" ht="30" customHeight="1">
      <c r="S11" s="207" t="s">
        <v>196</v>
      </c>
      <c r="T11" s="207"/>
      <c r="U11" s="207"/>
      <c r="V11" s="207"/>
      <c r="W11" s="207"/>
      <c r="X11" s="207"/>
      <c r="Y11" s="207"/>
      <c r="Z11" s="207"/>
      <c r="AA11" s="207"/>
      <c r="AB11" s="210" t="s">
        <v>202</v>
      </c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36"/>
      <c r="AW11" s="36"/>
      <c r="AX11" s="211" t="s">
        <v>197</v>
      </c>
      <c r="AY11" s="211"/>
      <c r="AZ11" s="211"/>
      <c r="BA11" s="211"/>
      <c r="BB11" s="211"/>
      <c r="BC11" s="211"/>
      <c r="BD11" s="211"/>
      <c r="BE11" s="211"/>
      <c r="BF11" s="209">
        <v>2021</v>
      </c>
      <c r="BG11" s="209"/>
      <c r="BH11" s="209"/>
      <c r="BI11" s="209"/>
      <c r="BJ11" s="209"/>
      <c r="BK11" s="209"/>
    </row>
    <row r="12" spans="19:63" ht="30" customHeight="1">
      <c r="S12" s="207" t="s">
        <v>198</v>
      </c>
      <c r="T12" s="207"/>
      <c r="U12" s="207"/>
      <c r="V12" s="207"/>
      <c r="W12" s="207"/>
      <c r="X12" s="207"/>
      <c r="Y12" s="207"/>
      <c r="Z12" s="207"/>
      <c r="AA12" s="207"/>
      <c r="AB12" s="209" t="s">
        <v>203</v>
      </c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36"/>
      <c r="AW12" s="36"/>
      <c r="AX12" s="211" t="s">
        <v>199</v>
      </c>
      <c r="AY12" s="211"/>
      <c r="AZ12" s="211"/>
      <c r="BA12" s="211"/>
      <c r="BB12" s="211"/>
      <c r="BC12" s="211"/>
      <c r="BD12" s="211"/>
      <c r="BE12" s="211"/>
      <c r="BF12" s="120" t="s">
        <v>200</v>
      </c>
      <c r="BG12" s="120" t="s">
        <v>201</v>
      </c>
      <c r="BH12" s="120"/>
      <c r="BI12" s="120"/>
      <c r="BJ12" s="121"/>
      <c r="BK12" s="121"/>
    </row>
    <row r="13" spans="19:63" ht="19.5" customHeight="1">
      <c r="S13" s="123"/>
      <c r="T13" s="123"/>
      <c r="U13" s="123"/>
      <c r="V13" s="123"/>
      <c r="W13" s="123"/>
      <c r="X13" s="123"/>
      <c r="Y13" s="123"/>
      <c r="Z13" s="123"/>
      <c r="AA13" s="123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X13" s="125"/>
      <c r="AY13" s="125"/>
      <c r="AZ13" s="125"/>
      <c r="BA13" s="125"/>
      <c r="BB13" s="125"/>
      <c r="BC13" s="125"/>
      <c r="BD13" s="125"/>
      <c r="BE13" s="125"/>
      <c r="BF13" s="126"/>
      <c r="BG13" s="126"/>
      <c r="BH13" s="126"/>
      <c r="BI13" s="126"/>
      <c r="BJ13" s="126"/>
      <c r="BK13" s="126"/>
    </row>
    <row r="14" spans="1:63" ht="30" customHeight="1">
      <c r="A14" s="208" t="s">
        <v>15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C14" s="232" t="s">
        <v>16</v>
      </c>
      <c r="BD14" s="232"/>
      <c r="BE14" s="232"/>
      <c r="BF14" s="232"/>
      <c r="BG14" s="232"/>
      <c r="BH14" s="232"/>
      <c r="BI14" s="232"/>
      <c r="BJ14" s="232"/>
      <c r="BK14" s="232"/>
    </row>
    <row r="15" spans="1:63" ht="13.5" thickBo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C15" s="127"/>
      <c r="BD15" s="127"/>
      <c r="BE15" s="127"/>
      <c r="BF15" s="127"/>
      <c r="BG15" s="127"/>
      <c r="BH15" s="127"/>
      <c r="BI15" s="127"/>
      <c r="BJ15" s="127"/>
      <c r="BK15" s="127"/>
    </row>
    <row r="16" spans="1:63" ht="24.75" customHeight="1">
      <c r="A16" s="215" t="s">
        <v>17</v>
      </c>
      <c r="B16" s="212" t="s">
        <v>18</v>
      </c>
      <c r="C16" s="213"/>
      <c r="D16" s="213"/>
      <c r="E16" s="214"/>
      <c r="F16" s="212" t="s">
        <v>19</v>
      </c>
      <c r="G16" s="213"/>
      <c r="H16" s="213"/>
      <c r="I16" s="213"/>
      <c r="J16" s="212" t="s">
        <v>20</v>
      </c>
      <c r="K16" s="213"/>
      <c r="L16" s="213"/>
      <c r="M16" s="213"/>
      <c r="N16" s="214"/>
      <c r="O16" s="212" t="s">
        <v>21</v>
      </c>
      <c r="P16" s="213"/>
      <c r="Q16" s="213"/>
      <c r="R16" s="214"/>
      <c r="S16" s="212" t="s">
        <v>22</v>
      </c>
      <c r="T16" s="213"/>
      <c r="U16" s="213"/>
      <c r="V16" s="213"/>
      <c r="W16" s="214"/>
      <c r="X16" s="212" t="s">
        <v>23</v>
      </c>
      <c r="Y16" s="213"/>
      <c r="Z16" s="213"/>
      <c r="AA16" s="214"/>
      <c r="AB16" s="212" t="s">
        <v>24</v>
      </c>
      <c r="AC16" s="213"/>
      <c r="AD16" s="213"/>
      <c r="AE16" s="214"/>
      <c r="AF16" s="212" t="s">
        <v>25</v>
      </c>
      <c r="AG16" s="213"/>
      <c r="AH16" s="213"/>
      <c r="AI16" s="213"/>
      <c r="AJ16" s="214"/>
      <c r="AK16" s="212" t="s">
        <v>26</v>
      </c>
      <c r="AL16" s="213"/>
      <c r="AM16" s="213"/>
      <c r="AN16" s="214"/>
      <c r="AO16" s="212" t="s">
        <v>27</v>
      </c>
      <c r="AP16" s="213"/>
      <c r="AQ16" s="213"/>
      <c r="AR16" s="213"/>
      <c r="AS16" s="214"/>
      <c r="AT16" s="212" t="s">
        <v>28</v>
      </c>
      <c r="AU16" s="213"/>
      <c r="AV16" s="213"/>
      <c r="AW16" s="214"/>
      <c r="AX16" s="212" t="s">
        <v>29</v>
      </c>
      <c r="AY16" s="213"/>
      <c r="AZ16" s="213"/>
      <c r="BA16" s="214"/>
      <c r="BB16" s="61"/>
      <c r="BC16" s="215" t="s">
        <v>17</v>
      </c>
      <c r="BD16" s="228" t="s">
        <v>30</v>
      </c>
      <c r="BE16" s="226" t="s">
        <v>69</v>
      </c>
      <c r="BF16" s="226" t="s">
        <v>70</v>
      </c>
      <c r="BG16" s="226" t="s">
        <v>71</v>
      </c>
      <c r="BH16" s="226" t="s">
        <v>72</v>
      </c>
      <c r="BI16" s="226" t="s">
        <v>73</v>
      </c>
      <c r="BJ16" s="226" t="s">
        <v>32</v>
      </c>
      <c r="BK16" s="230" t="s">
        <v>0</v>
      </c>
    </row>
    <row r="17" spans="1:63" ht="24.75" customHeight="1" thickBot="1">
      <c r="A17" s="216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12">
        <v>6</v>
      </c>
      <c r="H17" s="12">
        <v>7</v>
      </c>
      <c r="I17" s="12">
        <v>8</v>
      </c>
      <c r="J17" s="11">
        <v>9</v>
      </c>
      <c r="K17" s="12">
        <v>10</v>
      </c>
      <c r="L17" s="12">
        <v>11</v>
      </c>
      <c r="M17" s="12">
        <v>12</v>
      </c>
      <c r="N17" s="13">
        <v>13</v>
      </c>
      <c r="O17" s="11">
        <v>14</v>
      </c>
      <c r="P17" s="12">
        <v>15</v>
      </c>
      <c r="Q17" s="12">
        <v>16</v>
      </c>
      <c r="R17" s="13">
        <v>17</v>
      </c>
      <c r="S17" s="11">
        <v>18</v>
      </c>
      <c r="T17" s="12">
        <v>19</v>
      </c>
      <c r="U17" s="12">
        <v>20</v>
      </c>
      <c r="V17" s="12">
        <v>21</v>
      </c>
      <c r="W17" s="13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2">
        <v>29</v>
      </c>
      <c r="AE17" s="13">
        <v>30</v>
      </c>
      <c r="AF17" s="11">
        <v>31</v>
      </c>
      <c r="AG17" s="12">
        <v>32</v>
      </c>
      <c r="AH17" s="12">
        <v>33</v>
      </c>
      <c r="AI17" s="12">
        <v>34</v>
      </c>
      <c r="AJ17" s="13">
        <v>35</v>
      </c>
      <c r="AK17" s="11">
        <v>36</v>
      </c>
      <c r="AL17" s="12">
        <v>37</v>
      </c>
      <c r="AM17" s="12">
        <v>38</v>
      </c>
      <c r="AN17" s="13">
        <v>39</v>
      </c>
      <c r="AO17" s="11">
        <v>40</v>
      </c>
      <c r="AP17" s="12">
        <v>41</v>
      </c>
      <c r="AQ17" s="12">
        <v>42</v>
      </c>
      <c r="AR17" s="12">
        <v>43</v>
      </c>
      <c r="AS17" s="13">
        <v>44</v>
      </c>
      <c r="AT17" s="11">
        <v>45</v>
      </c>
      <c r="AU17" s="12">
        <v>46</v>
      </c>
      <c r="AV17" s="12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62"/>
      <c r="BC17" s="216"/>
      <c r="BD17" s="229"/>
      <c r="BE17" s="227"/>
      <c r="BF17" s="227"/>
      <c r="BG17" s="227"/>
      <c r="BH17" s="227"/>
      <c r="BI17" s="227"/>
      <c r="BJ17" s="227"/>
      <c r="BK17" s="231"/>
    </row>
    <row r="18" spans="1:63" ht="19.5" customHeight="1">
      <c r="A18" s="63" t="s">
        <v>33</v>
      </c>
      <c r="B18" s="66"/>
      <c r="C18" s="64"/>
      <c r="D18" s="64"/>
      <c r="E18" s="65"/>
      <c r="F18" s="66"/>
      <c r="G18" s="64"/>
      <c r="H18" s="64"/>
      <c r="I18" s="64"/>
      <c r="J18" s="66"/>
      <c r="K18" s="64"/>
      <c r="L18" s="64"/>
      <c r="M18" s="64"/>
      <c r="N18" s="65"/>
      <c r="O18" s="66"/>
      <c r="P18" s="64"/>
      <c r="Q18" s="64" t="s">
        <v>35</v>
      </c>
      <c r="R18" s="65" t="s">
        <v>35</v>
      </c>
      <c r="S18" s="66" t="s">
        <v>36</v>
      </c>
      <c r="T18" s="64" t="s">
        <v>36</v>
      </c>
      <c r="U18" s="64" t="s">
        <v>36</v>
      </c>
      <c r="V18" s="64" t="s">
        <v>36</v>
      </c>
      <c r="W18" s="65" t="s">
        <v>38</v>
      </c>
      <c r="X18" s="66" t="s">
        <v>38</v>
      </c>
      <c r="Y18" s="64" t="s">
        <v>38</v>
      </c>
      <c r="Z18" s="64" t="s">
        <v>38</v>
      </c>
      <c r="AA18" s="65" t="s">
        <v>38</v>
      </c>
      <c r="AB18" s="66" t="s">
        <v>38</v>
      </c>
      <c r="AC18" s="64"/>
      <c r="AD18" s="64"/>
      <c r="AE18" s="65"/>
      <c r="AF18" s="66"/>
      <c r="AG18" s="64"/>
      <c r="AH18" s="64"/>
      <c r="AI18" s="64"/>
      <c r="AJ18" s="65"/>
      <c r="AK18" s="66"/>
      <c r="AL18" s="64" t="s">
        <v>37</v>
      </c>
      <c r="AM18" s="64" t="s">
        <v>37</v>
      </c>
      <c r="AN18" s="65" t="s">
        <v>37</v>
      </c>
      <c r="AO18" s="66" t="s">
        <v>37</v>
      </c>
      <c r="AP18" s="64" t="s">
        <v>35</v>
      </c>
      <c r="AQ18" s="64" t="s">
        <v>35</v>
      </c>
      <c r="AR18" s="64" t="s">
        <v>36</v>
      </c>
      <c r="AS18" s="65" t="s">
        <v>36</v>
      </c>
      <c r="AT18" s="66" t="s">
        <v>36</v>
      </c>
      <c r="AU18" s="64" t="s">
        <v>36</v>
      </c>
      <c r="AV18" s="64" t="s">
        <v>36</v>
      </c>
      <c r="AW18" s="65" t="s">
        <v>36</v>
      </c>
      <c r="AX18" s="66" t="s">
        <v>36</v>
      </c>
      <c r="AY18" s="64" t="s">
        <v>36</v>
      </c>
      <c r="AZ18" s="64" t="s">
        <v>36</v>
      </c>
      <c r="BA18" s="65" t="s">
        <v>36</v>
      </c>
      <c r="BB18" s="67"/>
      <c r="BC18" s="14" t="s">
        <v>33</v>
      </c>
      <c r="BD18" s="15">
        <f>COUNTBLANK(B18:BA18)</f>
        <v>24</v>
      </c>
      <c r="BE18" s="16">
        <f>COUNTIF(B18:BA18,"С")</f>
        <v>4</v>
      </c>
      <c r="BF18" s="16">
        <f>COUNTIF(B18:BA18,"А")</f>
        <v>0</v>
      </c>
      <c r="BG18" s="16">
        <f>COUNTIF(B18:BA18,"Н")</f>
        <v>4</v>
      </c>
      <c r="BH18" s="16">
        <f>COUNTIF(B18:BA18,"П")</f>
        <v>6</v>
      </c>
      <c r="BI18" s="16">
        <f>COUNTIF(B18:BA18,"Д")</f>
        <v>0</v>
      </c>
      <c r="BJ18" s="16">
        <f>COUNTIF(B18:BA18,"К")</f>
        <v>14</v>
      </c>
      <c r="BK18" s="17">
        <f>SUM(BD18:BJ18)</f>
        <v>52</v>
      </c>
    </row>
    <row r="19" spans="1:63" ht="19.5" customHeight="1" thickBot="1">
      <c r="A19" s="68" t="s">
        <v>34</v>
      </c>
      <c r="B19" s="71"/>
      <c r="C19" s="69"/>
      <c r="D19" s="69"/>
      <c r="E19" s="70"/>
      <c r="F19" s="71"/>
      <c r="G19" s="69"/>
      <c r="H19" s="69"/>
      <c r="I19" s="69"/>
      <c r="J19" s="71"/>
      <c r="K19" s="69"/>
      <c r="L19" s="69"/>
      <c r="M19" s="69" t="s">
        <v>37</v>
      </c>
      <c r="N19" s="70" t="s">
        <v>37</v>
      </c>
      <c r="O19" s="71" t="s">
        <v>35</v>
      </c>
      <c r="P19" s="69" t="s">
        <v>35</v>
      </c>
      <c r="Q19" s="69" t="s">
        <v>39</v>
      </c>
      <c r="R19" s="70" t="s">
        <v>39</v>
      </c>
      <c r="S19" s="71"/>
      <c r="T19" s="69"/>
      <c r="U19" s="69"/>
      <c r="V19" s="69"/>
      <c r="W19" s="70"/>
      <c r="X19" s="71"/>
      <c r="Y19" s="69"/>
      <c r="Z19" s="69"/>
      <c r="AA19" s="70"/>
      <c r="AB19" s="71"/>
      <c r="AC19" s="69"/>
      <c r="AD19" s="69"/>
      <c r="AE19" s="70"/>
      <c r="AF19" s="71"/>
      <c r="AG19" s="69"/>
      <c r="AH19" s="69"/>
      <c r="AI19" s="69"/>
      <c r="AJ19" s="70"/>
      <c r="AK19" s="71"/>
      <c r="AL19" s="69"/>
      <c r="AM19" s="69"/>
      <c r="AN19" s="70"/>
      <c r="AO19" s="71"/>
      <c r="AP19" s="69"/>
      <c r="AQ19" s="69"/>
      <c r="AR19" s="69"/>
      <c r="AS19" s="70"/>
      <c r="AT19" s="71"/>
      <c r="AU19" s="69"/>
      <c r="AV19" s="69"/>
      <c r="AW19" s="70"/>
      <c r="AX19" s="71"/>
      <c r="AY19" s="69"/>
      <c r="AZ19" s="69"/>
      <c r="BA19" s="70"/>
      <c r="BB19" s="67"/>
      <c r="BC19" s="85" t="s">
        <v>34</v>
      </c>
      <c r="BD19" s="86">
        <f>COUNTBLANK(B19:R19)</f>
        <v>11</v>
      </c>
      <c r="BE19" s="87">
        <f>COUNTIF(B19:BA19,"С")</f>
        <v>2</v>
      </c>
      <c r="BF19" s="87">
        <f>COUNTIF(B19:BA19,"А")</f>
        <v>2</v>
      </c>
      <c r="BG19" s="87">
        <f>COUNTIF(B19:BA19,"Н")</f>
        <v>2</v>
      </c>
      <c r="BH19" s="87">
        <f>COUNTIF(B19:BA19,"П")</f>
        <v>0</v>
      </c>
      <c r="BI19" s="87">
        <f>COUNTIF(B19:BA19,"Д")</f>
        <v>0</v>
      </c>
      <c r="BJ19" s="87">
        <f>COUNTIF(B19:BA19,"К")</f>
        <v>0</v>
      </c>
      <c r="BK19" s="88">
        <f>SUM(BD19:BJ19)</f>
        <v>17</v>
      </c>
    </row>
    <row r="20" spans="55:63" ht="16.5" thickBot="1">
      <c r="BC20" s="89" t="s">
        <v>74</v>
      </c>
      <c r="BD20" s="90">
        <f aca="true" t="shared" si="0" ref="BD20:BK20">SUM(BD18:BD19)</f>
        <v>35</v>
      </c>
      <c r="BE20" s="90">
        <f t="shared" si="0"/>
        <v>6</v>
      </c>
      <c r="BF20" s="90">
        <f t="shared" si="0"/>
        <v>2</v>
      </c>
      <c r="BG20" s="90">
        <f t="shared" si="0"/>
        <v>6</v>
      </c>
      <c r="BH20" s="90">
        <f t="shared" si="0"/>
        <v>6</v>
      </c>
      <c r="BI20" s="90">
        <f t="shared" si="0"/>
        <v>0</v>
      </c>
      <c r="BJ20" s="90">
        <f t="shared" si="0"/>
        <v>14</v>
      </c>
      <c r="BK20" s="91">
        <f t="shared" si="0"/>
        <v>69</v>
      </c>
    </row>
    <row r="21" spans="1:53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</row>
    <row r="22" spans="1:63" s="129" customFormat="1" ht="18.75" customHeight="1">
      <c r="A22" s="19" t="s">
        <v>41</v>
      </c>
      <c r="B22" s="20"/>
      <c r="C22" s="20"/>
      <c r="D22" s="20"/>
      <c r="E22" s="21"/>
      <c r="F22" s="224" t="s">
        <v>42</v>
      </c>
      <c r="G22" s="224"/>
      <c r="H22" s="224"/>
      <c r="I22" s="224"/>
      <c r="J22" s="20"/>
      <c r="K22" s="23" t="s">
        <v>35</v>
      </c>
      <c r="L22" s="224" t="s">
        <v>65</v>
      </c>
      <c r="M22" s="224"/>
      <c r="N22" s="224"/>
      <c r="O22" s="224"/>
      <c r="P22" s="224"/>
      <c r="Q22" s="20"/>
      <c r="R22" s="18" t="s">
        <v>37</v>
      </c>
      <c r="S22" s="224" t="s">
        <v>43</v>
      </c>
      <c r="T22" s="224"/>
      <c r="U22" s="224"/>
      <c r="V22" s="224"/>
      <c r="W22" s="224"/>
      <c r="X22" s="20"/>
      <c r="Y22" s="18" t="s">
        <v>38</v>
      </c>
      <c r="Z22" s="224" t="s">
        <v>44</v>
      </c>
      <c r="AA22" s="224"/>
      <c r="AB22" s="224"/>
      <c r="AC22" s="224"/>
      <c r="AD22" s="224"/>
      <c r="AE22" s="20"/>
      <c r="AF22" s="18" t="s">
        <v>39</v>
      </c>
      <c r="AG22" s="225" t="s">
        <v>31</v>
      </c>
      <c r="AH22" s="225"/>
      <c r="AI22" s="225"/>
      <c r="AJ22" s="225"/>
      <c r="AK22" s="225"/>
      <c r="AL22" s="225"/>
      <c r="AM22" s="22"/>
      <c r="AN22" s="18" t="s">
        <v>64</v>
      </c>
      <c r="AO22" s="225" t="s">
        <v>84</v>
      </c>
      <c r="AP22" s="225"/>
      <c r="AQ22" s="225"/>
      <c r="AR22" s="225"/>
      <c r="AS22" s="225"/>
      <c r="AT22" s="225"/>
      <c r="AU22" s="127"/>
      <c r="AV22" s="18" t="s">
        <v>36</v>
      </c>
      <c r="AW22" s="225" t="s">
        <v>32</v>
      </c>
      <c r="AX22" s="225"/>
      <c r="AY22" s="225"/>
      <c r="AZ22" s="225"/>
      <c r="BA22" s="225"/>
      <c r="BB22" s="128"/>
      <c r="BC22" s="72"/>
      <c r="BD22" s="72"/>
      <c r="BE22" s="72"/>
      <c r="BF22" s="72"/>
      <c r="BG22" s="72"/>
      <c r="BH22" s="72"/>
      <c r="BI22" s="72"/>
      <c r="BJ22" s="72"/>
      <c r="BK22" s="72"/>
    </row>
    <row r="23" spans="1:63" s="130" customFormat="1" ht="20.25">
      <c r="A23" s="24"/>
      <c r="B23" s="24"/>
      <c r="C23" s="24"/>
      <c r="D23" s="24"/>
      <c r="E23" s="24"/>
      <c r="F23" s="224"/>
      <c r="G23" s="224"/>
      <c r="H23" s="224"/>
      <c r="I23" s="224"/>
      <c r="J23" s="24"/>
      <c r="K23" s="24"/>
      <c r="L23" s="224"/>
      <c r="M23" s="224"/>
      <c r="N23" s="224"/>
      <c r="O23" s="224"/>
      <c r="P23" s="224"/>
      <c r="Q23" s="24"/>
      <c r="R23" s="24"/>
      <c r="S23" s="224"/>
      <c r="T23" s="224"/>
      <c r="U23" s="224"/>
      <c r="V23" s="224"/>
      <c r="W23" s="224"/>
      <c r="X23" s="24"/>
      <c r="Y23" s="24"/>
      <c r="Z23" s="224"/>
      <c r="AA23" s="224"/>
      <c r="AB23" s="224"/>
      <c r="AC23" s="224"/>
      <c r="AD23" s="224"/>
      <c r="AE23" s="24"/>
      <c r="AF23" s="24"/>
      <c r="AG23" s="225"/>
      <c r="AH23" s="225"/>
      <c r="AI23" s="225"/>
      <c r="AJ23" s="225"/>
      <c r="AK23" s="225"/>
      <c r="AL23" s="225"/>
      <c r="AM23" s="22"/>
      <c r="AN23" s="24"/>
      <c r="AO23" s="225"/>
      <c r="AP23" s="225"/>
      <c r="AQ23" s="225"/>
      <c r="AR23" s="225"/>
      <c r="AS23" s="225"/>
      <c r="AT23" s="225"/>
      <c r="AU23" s="24"/>
      <c r="AV23" s="24"/>
      <c r="AW23" s="225"/>
      <c r="AX23" s="225"/>
      <c r="AY23" s="225"/>
      <c r="AZ23" s="225"/>
      <c r="BA23" s="225"/>
      <c r="BB23" s="128"/>
      <c r="BC23" s="73"/>
      <c r="BD23" s="73"/>
      <c r="BE23" s="73"/>
      <c r="BF23" s="73"/>
      <c r="BG23" s="73"/>
      <c r="BH23" s="73"/>
      <c r="BI23" s="73"/>
      <c r="BJ23" s="73"/>
      <c r="BK23" s="73"/>
    </row>
  </sheetData>
  <sheetProtection deleteRows="0"/>
  <mergeCells count="58">
    <mergeCell ref="BJ16:BJ17"/>
    <mergeCell ref="BG16:BG17"/>
    <mergeCell ref="AT16:AW16"/>
    <mergeCell ref="AX12:BE12"/>
    <mergeCell ref="AW22:BA23"/>
    <mergeCell ref="BC14:BK14"/>
    <mergeCell ref="BF7:BK7"/>
    <mergeCell ref="BF8:BK8"/>
    <mergeCell ref="BF9:BK9"/>
    <mergeCell ref="BF10:BK10"/>
    <mergeCell ref="BH16:BH17"/>
    <mergeCell ref="BD16:BD17"/>
    <mergeCell ref="BE16:BE17"/>
    <mergeCell ref="BK16:BK17"/>
    <mergeCell ref="BF16:BF17"/>
    <mergeCell ref="BI16:BI17"/>
    <mergeCell ref="F22:I23"/>
    <mergeCell ref="L22:P23"/>
    <mergeCell ref="S22:W23"/>
    <mergeCell ref="Z22:AD23"/>
    <mergeCell ref="AG22:AL23"/>
    <mergeCell ref="AO22:AT23"/>
    <mergeCell ref="X16:AA16"/>
    <mergeCell ref="A4:BK4"/>
    <mergeCell ref="A5:BK5"/>
    <mergeCell ref="A2:BK2"/>
    <mergeCell ref="A3:BK3"/>
    <mergeCell ref="AX16:BA16"/>
    <mergeCell ref="S7:AA7"/>
    <mergeCell ref="S8:AA8"/>
    <mergeCell ref="BC16:BC17"/>
    <mergeCell ref="AX10:BE10"/>
    <mergeCell ref="BF11:BK11"/>
    <mergeCell ref="B16:E16"/>
    <mergeCell ref="A16:A17"/>
    <mergeCell ref="S9:AA9"/>
    <mergeCell ref="AB9:AU9"/>
    <mergeCell ref="S10:AA10"/>
    <mergeCell ref="F16:I16"/>
    <mergeCell ref="J16:N16"/>
    <mergeCell ref="O16:R16"/>
    <mergeCell ref="S16:W16"/>
    <mergeCell ref="AB8:AU8"/>
    <mergeCell ref="AB7:AU7"/>
    <mergeCell ref="AK16:AN16"/>
    <mergeCell ref="AB16:AE16"/>
    <mergeCell ref="AF16:AJ16"/>
    <mergeCell ref="AO16:AS16"/>
    <mergeCell ref="AX7:BE7"/>
    <mergeCell ref="AX8:BE8"/>
    <mergeCell ref="AX9:BE9"/>
    <mergeCell ref="A14:BA14"/>
    <mergeCell ref="S11:AA11"/>
    <mergeCell ref="AB10:AU10"/>
    <mergeCell ref="AB11:AU11"/>
    <mergeCell ref="AX11:BE11"/>
    <mergeCell ref="S12:AA12"/>
    <mergeCell ref="AB12:AU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view="pageBreakPreview" zoomScale="85" zoomScaleNormal="85" zoomScaleSheetLayoutView="85" zoomScalePageLayoutView="0" workbookViewId="0" topLeftCell="A35">
      <selection activeCell="A42" sqref="A42:B42"/>
    </sheetView>
  </sheetViews>
  <sheetFormatPr defaultColWidth="9.00390625" defaultRowHeight="12.75"/>
  <cols>
    <col min="1" max="1" width="12.75390625" style="78" customWidth="1"/>
    <col min="2" max="2" width="80.75390625" style="78" customWidth="1"/>
    <col min="3" max="8" width="2.25390625" style="78" customWidth="1"/>
    <col min="9" max="9" width="4.75390625" style="78" customWidth="1"/>
    <col min="10" max="10" width="7.875" style="204" customWidth="1"/>
    <col min="11" max="11" width="6.75390625" style="78" customWidth="1"/>
    <col min="12" max="15" width="6.75390625" style="204" customWidth="1"/>
    <col min="16" max="16" width="8.125" style="204" customWidth="1"/>
    <col min="17" max="19" width="7.75390625" style="78" customWidth="1"/>
    <col min="20" max="16384" width="9.125" style="78" customWidth="1"/>
  </cols>
  <sheetData>
    <row r="1" spans="1:19" ht="30" customHeight="1" thickBo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30" customHeight="1">
      <c r="A2" s="253" t="s">
        <v>100</v>
      </c>
      <c r="B2" s="235" t="s">
        <v>101</v>
      </c>
      <c r="C2" s="242" t="s">
        <v>102</v>
      </c>
      <c r="D2" s="243"/>
      <c r="E2" s="243"/>
      <c r="F2" s="243"/>
      <c r="G2" s="243"/>
      <c r="H2" s="243"/>
      <c r="I2" s="244"/>
      <c r="J2" s="285" t="s">
        <v>5</v>
      </c>
      <c r="K2" s="256"/>
      <c r="L2" s="256"/>
      <c r="M2" s="256"/>
      <c r="N2" s="256"/>
      <c r="O2" s="256"/>
      <c r="P2" s="286"/>
      <c r="Q2" s="242" t="s">
        <v>138</v>
      </c>
      <c r="R2" s="256"/>
      <c r="S2" s="256"/>
    </row>
    <row r="3" spans="1:19" ht="15.75" customHeight="1">
      <c r="A3" s="254"/>
      <c r="B3" s="236"/>
      <c r="C3" s="245"/>
      <c r="D3" s="246"/>
      <c r="E3" s="246"/>
      <c r="F3" s="246"/>
      <c r="G3" s="246"/>
      <c r="H3" s="246"/>
      <c r="I3" s="247"/>
      <c r="J3" s="297" t="s">
        <v>10</v>
      </c>
      <c r="K3" s="270" t="s">
        <v>11</v>
      </c>
      <c r="L3" s="272" t="s">
        <v>66</v>
      </c>
      <c r="M3" s="267" t="s">
        <v>6</v>
      </c>
      <c r="N3" s="268"/>
      <c r="O3" s="269"/>
      <c r="P3" s="250" t="s">
        <v>68</v>
      </c>
      <c r="Q3" s="263" t="s">
        <v>7</v>
      </c>
      <c r="R3" s="264"/>
      <c r="S3" s="45" t="s">
        <v>8</v>
      </c>
    </row>
    <row r="4" spans="1:19" ht="15.75" customHeight="1">
      <c r="A4" s="254"/>
      <c r="B4" s="236"/>
      <c r="C4" s="283" t="s">
        <v>1</v>
      </c>
      <c r="D4" s="265"/>
      <c r="E4" s="265"/>
      <c r="F4" s="265" t="s">
        <v>2</v>
      </c>
      <c r="G4" s="265"/>
      <c r="H4" s="265"/>
      <c r="I4" s="238" t="s">
        <v>3</v>
      </c>
      <c r="J4" s="297"/>
      <c r="K4" s="270"/>
      <c r="L4" s="273"/>
      <c r="M4" s="240" t="s">
        <v>4</v>
      </c>
      <c r="N4" s="248" t="s">
        <v>9</v>
      </c>
      <c r="O4" s="240" t="s">
        <v>67</v>
      </c>
      <c r="P4" s="251"/>
      <c r="Q4" s="44">
        <v>1</v>
      </c>
      <c r="R4" s="45">
        <v>2</v>
      </c>
      <c r="S4" s="45">
        <v>3</v>
      </c>
    </row>
    <row r="5" spans="1:19" ht="30" customHeight="1">
      <c r="A5" s="254"/>
      <c r="B5" s="236"/>
      <c r="C5" s="283"/>
      <c r="D5" s="265"/>
      <c r="E5" s="265"/>
      <c r="F5" s="265"/>
      <c r="G5" s="265"/>
      <c r="H5" s="265"/>
      <c r="I5" s="238"/>
      <c r="J5" s="297"/>
      <c r="K5" s="270"/>
      <c r="L5" s="273"/>
      <c r="M5" s="240"/>
      <c r="N5" s="248"/>
      <c r="O5" s="240"/>
      <c r="P5" s="251"/>
      <c r="Q5" s="257" t="s">
        <v>139</v>
      </c>
      <c r="R5" s="258"/>
      <c r="S5" s="258"/>
    </row>
    <row r="6" spans="1:19" ht="14.25" customHeight="1">
      <c r="A6" s="254"/>
      <c r="B6" s="236"/>
      <c r="C6" s="283"/>
      <c r="D6" s="265"/>
      <c r="E6" s="265"/>
      <c r="F6" s="265"/>
      <c r="G6" s="265"/>
      <c r="H6" s="265"/>
      <c r="I6" s="238"/>
      <c r="J6" s="297"/>
      <c r="K6" s="270"/>
      <c r="L6" s="273"/>
      <c r="M6" s="240"/>
      <c r="N6" s="248"/>
      <c r="O6" s="240"/>
      <c r="P6" s="251"/>
      <c r="Q6" s="79">
        <v>15</v>
      </c>
      <c r="R6" s="80">
        <v>18</v>
      </c>
      <c r="S6" s="80">
        <v>13</v>
      </c>
    </row>
    <row r="7" spans="1:19" ht="52.5" customHeight="1" thickBot="1">
      <c r="A7" s="255"/>
      <c r="B7" s="237"/>
      <c r="C7" s="284"/>
      <c r="D7" s="266"/>
      <c r="E7" s="266"/>
      <c r="F7" s="266"/>
      <c r="G7" s="266"/>
      <c r="H7" s="266"/>
      <c r="I7" s="239"/>
      <c r="J7" s="298"/>
      <c r="K7" s="271"/>
      <c r="L7" s="274"/>
      <c r="M7" s="241"/>
      <c r="N7" s="249"/>
      <c r="O7" s="241"/>
      <c r="P7" s="252"/>
      <c r="Q7" s="277" t="s">
        <v>12</v>
      </c>
      <c r="R7" s="278"/>
      <c r="S7" s="278"/>
    </row>
    <row r="8" spans="1:19" ht="19.5" customHeight="1" thickBot="1">
      <c r="A8" s="46">
        <v>1</v>
      </c>
      <c r="B8" s="47">
        <v>2</v>
      </c>
      <c r="C8" s="279">
        <v>3</v>
      </c>
      <c r="D8" s="280"/>
      <c r="E8" s="281"/>
      <c r="F8" s="282">
        <v>4</v>
      </c>
      <c r="G8" s="280"/>
      <c r="H8" s="281"/>
      <c r="I8" s="49">
        <v>5</v>
      </c>
      <c r="J8" s="50">
        <v>6</v>
      </c>
      <c r="K8" s="51">
        <v>7</v>
      </c>
      <c r="L8" s="52">
        <v>8</v>
      </c>
      <c r="M8" s="52">
        <v>9</v>
      </c>
      <c r="N8" s="52">
        <v>10</v>
      </c>
      <c r="O8" s="52">
        <v>11</v>
      </c>
      <c r="P8" s="53">
        <v>12</v>
      </c>
      <c r="Q8" s="48">
        <v>13</v>
      </c>
      <c r="R8" s="51">
        <v>14</v>
      </c>
      <c r="S8" s="51">
        <v>15</v>
      </c>
    </row>
    <row r="9" spans="1:19" ht="34.5" customHeight="1" thickBot="1">
      <c r="A9" s="306" t="s">
        <v>103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</row>
    <row r="10" spans="1:19" s="76" customFormat="1" ht="34.5" customHeight="1" thickBot="1">
      <c r="A10" s="295" t="s">
        <v>114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</row>
    <row r="11" spans="1:19" s="74" customFormat="1" ht="24.75" customHeight="1">
      <c r="A11" s="42" t="s">
        <v>125</v>
      </c>
      <c r="B11" s="150" t="s">
        <v>140</v>
      </c>
      <c r="C11" s="151"/>
      <c r="D11" s="151">
        <v>1</v>
      </c>
      <c r="E11" s="152"/>
      <c r="F11" s="153"/>
      <c r="G11" s="151"/>
      <c r="H11" s="152"/>
      <c r="I11" s="154"/>
      <c r="J11" s="39">
        <f>K11*30</f>
        <v>90</v>
      </c>
      <c r="K11" s="40">
        <f>SUM(Q11:S11)</f>
        <v>3</v>
      </c>
      <c r="L11" s="40">
        <f>K11*10</f>
        <v>30</v>
      </c>
      <c r="M11" s="155">
        <v>12</v>
      </c>
      <c r="N11" s="155">
        <v>8</v>
      </c>
      <c r="O11" s="155"/>
      <c r="P11" s="41">
        <f>J11-L11</f>
        <v>60</v>
      </c>
      <c r="Q11" s="39">
        <v>3</v>
      </c>
      <c r="R11" s="40"/>
      <c r="S11" s="40"/>
    </row>
    <row r="12" spans="1:19" s="74" customFormat="1" ht="34.5" customHeight="1">
      <c r="A12" s="42" t="s">
        <v>126</v>
      </c>
      <c r="B12" s="150" t="s">
        <v>150</v>
      </c>
      <c r="C12" s="151"/>
      <c r="D12" s="151">
        <v>1</v>
      </c>
      <c r="E12" s="152"/>
      <c r="F12" s="153"/>
      <c r="G12" s="151"/>
      <c r="H12" s="152"/>
      <c r="I12" s="154"/>
      <c r="J12" s="39">
        <f>K12*30</f>
        <v>90</v>
      </c>
      <c r="K12" s="40">
        <f>SUM(Q12:S12)</f>
        <v>3</v>
      </c>
      <c r="L12" s="40">
        <f>K12*10</f>
        <v>30</v>
      </c>
      <c r="M12" s="155">
        <v>12</v>
      </c>
      <c r="N12" s="155">
        <v>8</v>
      </c>
      <c r="O12" s="155"/>
      <c r="P12" s="41">
        <f>J12-L12</f>
        <v>60</v>
      </c>
      <c r="Q12" s="39">
        <v>3</v>
      </c>
      <c r="R12" s="40"/>
      <c r="S12" s="40"/>
    </row>
    <row r="13" spans="1:19" s="74" customFormat="1" ht="24.75" customHeight="1">
      <c r="A13" s="42" t="s">
        <v>127</v>
      </c>
      <c r="B13" s="156" t="s">
        <v>141</v>
      </c>
      <c r="C13" s="151"/>
      <c r="D13" s="151">
        <v>2</v>
      </c>
      <c r="E13" s="152"/>
      <c r="F13" s="153"/>
      <c r="G13" s="151">
        <v>1</v>
      </c>
      <c r="H13" s="152"/>
      <c r="I13" s="154"/>
      <c r="J13" s="39">
        <f>K13*30</f>
        <v>180</v>
      </c>
      <c r="K13" s="40">
        <f>SUM(Q13:S13)</f>
        <v>6</v>
      </c>
      <c r="L13" s="40">
        <f>K13*10</f>
        <v>60</v>
      </c>
      <c r="M13" s="155"/>
      <c r="N13" s="155">
        <v>40</v>
      </c>
      <c r="O13" s="155"/>
      <c r="P13" s="41">
        <f>J13-L13</f>
        <v>120</v>
      </c>
      <c r="Q13" s="39">
        <v>3</v>
      </c>
      <c r="R13" s="40">
        <v>3</v>
      </c>
      <c r="S13" s="40"/>
    </row>
    <row r="14" spans="1:19" s="75" customFormat="1" ht="34.5" customHeight="1" thickBot="1">
      <c r="A14" s="299" t="s">
        <v>104</v>
      </c>
      <c r="B14" s="300"/>
      <c r="C14" s="301"/>
      <c r="D14" s="301"/>
      <c r="E14" s="302"/>
      <c r="F14" s="308"/>
      <c r="G14" s="301"/>
      <c r="H14" s="302"/>
      <c r="I14" s="157"/>
      <c r="J14" s="158">
        <f aca="true" t="shared" si="0" ref="J14:S14">SUM(J11:J13)</f>
        <v>360</v>
      </c>
      <c r="K14" s="159">
        <f t="shared" si="0"/>
        <v>12</v>
      </c>
      <c r="L14" s="159">
        <f t="shared" si="0"/>
        <v>120</v>
      </c>
      <c r="M14" s="159">
        <f t="shared" si="0"/>
        <v>24</v>
      </c>
      <c r="N14" s="159">
        <f t="shared" si="0"/>
        <v>56</v>
      </c>
      <c r="O14" s="159">
        <f t="shared" si="0"/>
        <v>0</v>
      </c>
      <c r="P14" s="160">
        <f t="shared" si="0"/>
        <v>240</v>
      </c>
      <c r="Q14" s="158">
        <f t="shared" si="0"/>
        <v>9</v>
      </c>
      <c r="R14" s="159">
        <f t="shared" si="0"/>
        <v>3</v>
      </c>
      <c r="S14" s="159">
        <f t="shared" si="0"/>
        <v>0</v>
      </c>
    </row>
    <row r="15" spans="1:19" s="76" customFormat="1" ht="19.5" customHeight="1" thickBot="1">
      <c r="A15" s="261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</row>
    <row r="16" spans="1:19" s="76" customFormat="1" ht="34.5" customHeight="1">
      <c r="A16" s="275" t="s">
        <v>115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</row>
    <row r="17" spans="1:19" s="76" customFormat="1" ht="34.5" customHeight="1">
      <c r="A17" s="42" t="s">
        <v>128</v>
      </c>
      <c r="B17" s="161" t="s">
        <v>159</v>
      </c>
      <c r="C17" s="162"/>
      <c r="D17" s="162"/>
      <c r="E17" s="163"/>
      <c r="F17" s="164"/>
      <c r="G17" s="162">
        <v>1</v>
      </c>
      <c r="H17" s="163"/>
      <c r="I17" s="164"/>
      <c r="J17" s="39">
        <f aca="true" t="shared" si="1" ref="J17:J25">K17*30</f>
        <v>180</v>
      </c>
      <c r="K17" s="40">
        <f>SUM(Q17:S17)</f>
        <v>6</v>
      </c>
      <c r="L17" s="40">
        <f>K17*10</f>
        <v>60</v>
      </c>
      <c r="M17" s="165">
        <v>10</v>
      </c>
      <c r="N17" s="165">
        <v>10</v>
      </c>
      <c r="O17" s="165">
        <v>40</v>
      </c>
      <c r="P17" s="41">
        <f>J17-L17</f>
        <v>120</v>
      </c>
      <c r="Q17" s="166">
        <v>6</v>
      </c>
      <c r="R17" s="167"/>
      <c r="S17" s="167"/>
    </row>
    <row r="18" spans="1:19" s="76" customFormat="1" ht="24.75" customHeight="1">
      <c r="A18" s="42" t="s">
        <v>129</v>
      </c>
      <c r="B18" s="161" t="s">
        <v>160</v>
      </c>
      <c r="C18" s="162"/>
      <c r="D18" s="162">
        <v>2</v>
      </c>
      <c r="E18" s="163"/>
      <c r="F18" s="164"/>
      <c r="G18" s="162">
        <v>1</v>
      </c>
      <c r="H18" s="163"/>
      <c r="I18" s="164"/>
      <c r="J18" s="39">
        <f t="shared" si="1"/>
        <v>360</v>
      </c>
      <c r="K18" s="40">
        <f>SUM(Q18:S18)</f>
        <v>12</v>
      </c>
      <c r="L18" s="40">
        <f>K18*10</f>
        <v>120</v>
      </c>
      <c r="M18" s="165">
        <v>30</v>
      </c>
      <c r="N18" s="165">
        <v>40</v>
      </c>
      <c r="O18" s="165">
        <v>50</v>
      </c>
      <c r="P18" s="41">
        <f>J18-L18</f>
        <v>240</v>
      </c>
      <c r="Q18" s="166">
        <v>7</v>
      </c>
      <c r="R18" s="167">
        <v>5</v>
      </c>
      <c r="S18" s="167"/>
    </row>
    <row r="19" spans="1:19" s="76" customFormat="1" ht="24.75" customHeight="1">
      <c r="A19" s="42" t="s">
        <v>130</v>
      </c>
      <c r="B19" s="161" t="s">
        <v>151</v>
      </c>
      <c r="C19" s="162"/>
      <c r="D19" s="162"/>
      <c r="E19" s="163"/>
      <c r="F19" s="164"/>
      <c r="G19" s="162">
        <v>2</v>
      </c>
      <c r="H19" s="163"/>
      <c r="I19" s="164"/>
      <c r="J19" s="39">
        <f t="shared" si="1"/>
        <v>90</v>
      </c>
      <c r="K19" s="40">
        <f>SUM(Q19:S19)</f>
        <v>3</v>
      </c>
      <c r="L19" s="40">
        <f>K19*10</f>
        <v>30</v>
      </c>
      <c r="M19" s="165">
        <v>20</v>
      </c>
      <c r="N19" s="165">
        <v>10</v>
      </c>
      <c r="O19" s="165"/>
      <c r="P19" s="41">
        <f>J19-L19</f>
        <v>60</v>
      </c>
      <c r="Q19" s="166"/>
      <c r="R19" s="167">
        <v>3</v>
      </c>
      <c r="S19" s="167"/>
    </row>
    <row r="20" spans="1:19" s="76" customFormat="1" ht="24.75" customHeight="1">
      <c r="A20" s="42" t="s">
        <v>131</v>
      </c>
      <c r="B20" s="161" t="s">
        <v>161</v>
      </c>
      <c r="C20" s="162"/>
      <c r="D20" s="162">
        <v>3</v>
      </c>
      <c r="E20" s="163"/>
      <c r="F20" s="164"/>
      <c r="G20" s="162"/>
      <c r="H20" s="163"/>
      <c r="I20" s="164"/>
      <c r="J20" s="39">
        <f t="shared" si="1"/>
        <v>180</v>
      </c>
      <c r="K20" s="40">
        <f>SUM(Q20:S20)</f>
        <v>6</v>
      </c>
      <c r="L20" s="40">
        <f>K20*10</f>
        <v>60</v>
      </c>
      <c r="M20" s="165">
        <v>10</v>
      </c>
      <c r="N20" s="165"/>
      <c r="O20" s="165">
        <v>50</v>
      </c>
      <c r="P20" s="41">
        <f>J20-L20</f>
        <v>120</v>
      </c>
      <c r="Q20" s="166"/>
      <c r="R20" s="167"/>
      <c r="S20" s="167">
        <v>6</v>
      </c>
    </row>
    <row r="21" spans="1:19" s="76" customFormat="1" ht="24.75" customHeight="1">
      <c r="A21" s="42" t="s">
        <v>132</v>
      </c>
      <c r="B21" s="161" t="s">
        <v>162</v>
      </c>
      <c r="C21" s="162"/>
      <c r="D21" s="162"/>
      <c r="E21" s="163"/>
      <c r="F21" s="164"/>
      <c r="G21" s="162">
        <v>3</v>
      </c>
      <c r="H21" s="163"/>
      <c r="I21" s="164"/>
      <c r="J21" s="39">
        <f t="shared" si="1"/>
        <v>90</v>
      </c>
      <c r="K21" s="40">
        <f>SUM(Q21:S21)</f>
        <v>3</v>
      </c>
      <c r="L21" s="40">
        <f>K21*10</f>
        <v>30</v>
      </c>
      <c r="M21" s="165">
        <v>20</v>
      </c>
      <c r="N21" s="165">
        <v>10</v>
      </c>
      <c r="O21" s="165"/>
      <c r="P21" s="41">
        <f>J21-L21</f>
        <v>60</v>
      </c>
      <c r="Q21" s="166"/>
      <c r="R21" s="167"/>
      <c r="S21" s="167">
        <v>3</v>
      </c>
    </row>
    <row r="22" spans="1:19" s="75" customFormat="1" ht="34.5" customHeight="1" thickBot="1">
      <c r="A22" s="299" t="s">
        <v>105</v>
      </c>
      <c r="B22" s="300"/>
      <c r="C22" s="301"/>
      <c r="D22" s="301"/>
      <c r="E22" s="302"/>
      <c r="F22" s="308"/>
      <c r="G22" s="301"/>
      <c r="H22" s="302"/>
      <c r="I22" s="157"/>
      <c r="J22" s="158">
        <f aca="true" t="shared" si="2" ref="J22:S22">SUM(J17:J21)</f>
        <v>900</v>
      </c>
      <c r="K22" s="159">
        <f t="shared" si="2"/>
        <v>30</v>
      </c>
      <c r="L22" s="159">
        <f t="shared" si="2"/>
        <v>300</v>
      </c>
      <c r="M22" s="159">
        <f t="shared" si="2"/>
        <v>90</v>
      </c>
      <c r="N22" s="159">
        <f t="shared" si="2"/>
        <v>70</v>
      </c>
      <c r="O22" s="159">
        <f t="shared" si="2"/>
        <v>140</v>
      </c>
      <c r="P22" s="160">
        <f t="shared" si="2"/>
        <v>600</v>
      </c>
      <c r="Q22" s="158">
        <f t="shared" si="2"/>
        <v>13</v>
      </c>
      <c r="R22" s="159">
        <f t="shared" si="2"/>
        <v>8</v>
      </c>
      <c r="S22" s="159">
        <f t="shared" si="2"/>
        <v>9</v>
      </c>
    </row>
    <row r="23" spans="1:19" s="76" customFormat="1" ht="19.5" customHeight="1" thickBot="1">
      <c r="A23" s="261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</row>
    <row r="24" spans="1:19" s="76" customFormat="1" ht="34.5" customHeight="1">
      <c r="A24" s="287" t="s">
        <v>108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</row>
    <row r="25" spans="1:19" s="76" customFormat="1" ht="24.75" customHeight="1">
      <c r="A25" s="42" t="s">
        <v>193</v>
      </c>
      <c r="B25" s="161" t="s">
        <v>152</v>
      </c>
      <c r="C25" s="168"/>
      <c r="D25" s="168"/>
      <c r="E25" s="169"/>
      <c r="F25" s="154"/>
      <c r="G25" s="168"/>
      <c r="H25" s="169"/>
      <c r="I25" s="164">
        <v>1</v>
      </c>
      <c r="J25" s="42">
        <f t="shared" si="1"/>
        <v>90</v>
      </c>
      <c r="K25" s="40">
        <f>SUM(Q25:S25)</f>
        <v>3</v>
      </c>
      <c r="L25" s="40">
        <v>0</v>
      </c>
      <c r="M25" s="165"/>
      <c r="N25" s="165"/>
      <c r="O25" s="165"/>
      <c r="P25" s="41">
        <f>J25-L25</f>
        <v>90</v>
      </c>
      <c r="Q25" s="166">
        <v>3</v>
      </c>
      <c r="R25" s="167"/>
      <c r="S25" s="167"/>
    </row>
    <row r="26" spans="1:19" s="77" customFormat="1" ht="34.5" customHeight="1" thickBot="1">
      <c r="A26" s="299" t="s">
        <v>106</v>
      </c>
      <c r="B26" s="300"/>
      <c r="C26" s="304"/>
      <c r="D26" s="304"/>
      <c r="E26" s="305"/>
      <c r="F26" s="303"/>
      <c r="G26" s="304"/>
      <c r="H26" s="305"/>
      <c r="I26" s="170"/>
      <c r="J26" s="158">
        <f aca="true" t="shared" si="3" ref="J26:S26">SUM(J25:J25)</f>
        <v>90</v>
      </c>
      <c r="K26" s="159">
        <f t="shared" si="3"/>
        <v>3</v>
      </c>
      <c r="L26" s="159">
        <f t="shared" si="3"/>
        <v>0</v>
      </c>
      <c r="M26" s="159">
        <f t="shared" si="3"/>
        <v>0</v>
      </c>
      <c r="N26" s="159">
        <f t="shared" si="3"/>
        <v>0</v>
      </c>
      <c r="O26" s="159">
        <f t="shared" si="3"/>
        <v>0</v>
      </c>
      <c r="P26" s="171">
        <f t="shared" si="3"/>
        <v>90</v>
      </c>
      <c r="Q26" s="158">
        <f t="shared" si="3"/>
        <v>3</v>
      </c>
      <c r="R26" s="159">
        <f t="shared" si="3"/>
        <v>0</v>
      </c>
      <c r="S26" s="159">
        <f t="shared" si="3"/>
        <v>0</v>
      </c>
    </row>
    <row r="27" spans="1:19" s="76" customFormat="1" ht="19.5" customHeight="1" thickBot="1">
      <c r="A27" s="259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76" customFormat="1" ht="34.5" customHeight="1" thickBot="1">
      <c r="A28" s="295" t="s">
        <v>107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</row>
    <row r="29" spans="1:19" ht="24.75" customHeight="1">
      <c r="A29" s="172" t="s">
        <v>133</v>
      </c>
      <c r="B29" s="173" t="s">
        <v>188</v>
      </c>
      <c r="C29" s="174"/>
      <c r="D29" s="175"/>
      <c r="E29" s="176"/>
      <c r="F29" s="177"/>
      <c r="G29" s="178">
        <v>2</v>
      </c>
      <c r="H29" s="179"/>
      <c r="I29" s="180"/>
      <c r="J29" s="42">
        <f>K29*30</f>
        <v>180</v>
      </c>
      <c r="K29" s="40">
        <f>SUM(Q29:S29)</f>
        <v>6</v>
      </c>
      <c r="L29" s="40">
        <v>0</v>
      </c>
      <c r="M29" s="181"/>
      <c r="N29" s="181"/>
      <c r="O29" s="181"/>
      <c r="P29" s="43">
        <f>J29-L29</f>
        <v>180</v>
      </c>
      <c r="Q29" s="182"/>
      <c r="R29" s="183">
        <v>6</v>
      </c>
      <c r="S29" s="183"/>
    </row>
    <row r="30" spans="1:19" ht="24.75" customHeight="1">
      <c r="A30" s="184" t="s">
        <v>134</v>
      </c>
      <c r="B30" s="185" t="s">
        <v>195</v>
      </c>
      <c r="C30" s="186"/>
      <c r="D30" s="186"/>
      <c r="E30" s="187"/>
      <c r="F30" s="188"/>
      <c r="G30" s="189">
        <v>2</v>
      </c>
      <c r="H30" s="190"/>
      <c r="I30" s="191"/>
      <c r="J30" s="42">
        <f>K30*30</f>
        <v>270</v>
      </c>
      <c r="K30" s="40">
        <f>SUM(Q30:S30)</f>
        <v>9</v>
      </c>
      <c r="L30" s="40">
        <v>0</v>
      </c>
      <c r="M30" s="165"/>
      <c r="N30" s="165"/>
      <c r="O30" s="165"/>
      <c r="P30" s="43">
        <f>J30-L30</f>
        <v>270</v>
      </c>
      <c r="Q30" s="192"/>
      <c r="R30" s="193">
        <v>9</v>
      </c>
      <c r="S30" s="193"/>
    </row>
    <row r="31" spans="1:19" ht="24.75" customHeight="1">
      <c r="A31" s="184" t="s">
        <v>190</v>
      </c>
      <c r="B31" s="185" t="s">
        <v>189</v>
      </c>
      <c r="C31" s="186"/>
      <c r="D31" s="186"/>
      <c r="E31" s="187"/>
      <c r="F31" s="188"/>
      <c r="G31" s="189">
        <v>3</v>
      </c>
      <c r="H31" s="190"/>
      <c r="I31" s="191"/>
      <c r="J31" s="42">
        <f>K31*30</f>
        <v>90</v>
      </c>
      <c r="K31" s="40">
        <f>SUM(Q31:S31)</f>
        <v>3</v>
      </c>
      <c r="L31" s="40">
        <v>0</v>
      </c>
      <c r="M31" s="165"/>
      <c r="N31" s="165"/>
      <c r="O31" s="165"/>
      <c r="P31" s="43">
        <f>J31-L31</f>
        <v>90</v>
      </c>
      <c r="Q31" s="192"/>
      <c r="R31" s="193"/>
      <c r="S31" s="193">
        <v>3</v>
      </c>
    </row>
    <row r="32" spans="1:19" s="77" customFormat="1" ht="34.5" customHeight="1" thickBot="1">
      <c r="A32" s="299" t="s">
        <v>109</v>
      </c>
      <c r="B32" s="300"/>
      <c r="C32" s="304"/>
      <c r="D32" s="304"/>
      <c r="E32" s="305"/>
      <c r="F32" s="303"/>
      <c r="G32" s="304"/>
      <c r="H32" s="305"/>
      <c r="I32" s="170"/>
      <c r="J32" s="158">
        <f aca="true" t="shared" si="4" ref="J32:S32">SUM(J29:J31)</f>
        <v>540</v>
      </c>
      <c r="K32" s="159">
        <f t="shared" si="4"/>
        <v>18</v>
      </c>
      <c r="L32" s="159">
        <f t="shared" si="4"/>
        <v>0</v>
      </c>
      <c r="M32" s="159">
        <f t="shared" si="4"/>
        <v>0</v>
      </c>
      <c r="N32" s="159">
        <f t="shared" si="4"/>
        <v>0</v>
      </c>
      <c r="O32" s="159">
        <f t="shared" si="4"/>
        <v>0</v>
      </c>
      <c r="P32" s="171">
        <f t="shared" si="4"/>
        <v>540</v>
      </c>
      <c r="Q32" s="158">
        <f t="shared" si="4"/>
        <v>0</v>
      </c>
      <c r="R32" s="159">
        <f t="shared" si="4"/>
        <v>15</v>
      </c>
      <c r="S32" s="159">
        <f t="shared" si="4"/>
        <v>3</v>
      </c>
    </row>
    <row r="33" spans="1:19" s="76" customFormat="1" ht="19.5" customHeight="1" thickBot="1">
      <c r="A33" s="309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</row>
    <row r="34" spans="1:19" s="77" customFormat="1" ht="34.5" customHeight="1" thickBot="1">
      <c r="A34" s="290" t="s">
        <v>110</v>
      </c>
      <c r="B34" s="291"/>
      <c r="C34" s="319"/>
      <c r="D34" s="319"/>
      <c r="E34" s="319"/>
      <c r="F34" s="319"/>
      <c r="G34" s="319"/>
      <c r="H34" s="319"/>
      <c r="I34" s="35"/>
      <c r="J34" s="3">
        <f aca="true" t="shared" si="5" ref="J34:S34">SUM(J14,J22,J26,J32)</f>
        <v>1890</v>
      </c>
      <c r="K34" s="3">
        <f t="shared" si="5"/>
        <v>63</v>
      </c>
      <c r="L34" s="3">
        <f t="shared" si="5"/>
        <v>420</v>
      </c>
      <c r="M34" s="3">
        <f t="shared" si="5"/>
        <v>114</v>
      </c>
      <c r="N34" s="3">
        <f t="shared" si="5"/>
        <v>126</v>
      </c>
      <c r="O34" s="3">
        <f t="shared" si="5"/>
        <v>140</v>
      </c>
      <c r="P34" s="3">
        <f t="shared" si="5"/>
        <v>1470</v>
      </c>
      <c r="Q34" s="194">
        <f t="shared" si="5"/>
        <v>25</v>
      </c>
      <c r="R34" s="194">
        <f t="shared" si="5"/>
        <v>26</v>
      </c>
      <c r="S34" s="194">
        <f t="shared" si="5"/>
        <v>12</v>
      </c>
    </row>
    <row r="35" spans="1:19" s="77" customFormat="1" ht="34.5" customHeight="1" thickBot="1">
      <c r="A35" s="295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</row>
    <row r="36" spans="1:19" s="76" customFormat="1" ht="34.5" customHeight="1" thickBot="1">
      <c r="A36" s="295" t="s">
        <v>111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</row>
    <row r="37" spans="1:19" s="74" customFormat="1" ht="24.75" customHeight="1">
      <c r="A37" s="42" t="s">
        <v>142</v>
      </c>
      <c r="B37" s="195" t="s">
        <v>146</v>
      </c>
      <c r="C37" s="162"/>
      <c r="D37" s="162"/>
      <c r="E37" s="163"/>
      <c r="F37" s="164"/>
      <c r="G37" s="162">
        <v>1</v>
      </c>
      <c r="H37" s="163"/>
      <c r="I37" s="164"/>
      <c r="J37" s="39">
        <f>K37*30</f>
        <v>150</v>
      </c>
      <c r="K37" s="40">
        <f>SUM(Q37:S37)</f>
        <v>5</v>
      </c>
      <c r="L37" s="40">
        <f>K37*10</f>
        <v>50</v>
      </c>
      <c r="M37" s="165">
        <v>10</v>
      </c>
      <c r="N37" s="165">
        <v>40</v>
      </c>
      <c r="O37" s="165"/>
      <c r="P37" s="41">
        <v>96</v>
      </c>
      <c r="Q37" s="166">
        <v>5</v>
      </c>
      <c r="R37" s="167"/>
      <c r="S37" s="167"/>
    </row>
    <row r="38" spans="1:19" s="74" customFormat="1" ht="24.75" customHeight="1">
      <c r="A38" s="42" t="s">
        <v>143</v>
      </c>
      <c r="B38" s="161" t="s">
        <v>147</v>
      </c>
      <c r="C38" s="162"/>
      <c r="D38" s="162"/>
      <c r="E38" s="163"/>
      <c r="F38" s="164"/>
      <c r="G38" s="162">
        <v>2</v>
      </c>
      <c r="H38" s="163"/>
      <c r="I38" s="164"/>
      <c r="J38" s="39">
        <f>K38*30</f>
        <v>120</v>
      </c>
      <c r="K38" s="40">
        <f>SUM(Q38:S38)</f>
        <v>4</v>
      </c>
      <c r="L38" s="40">
        <f>K38*10</f>
        <v>40</v>
      </c>
      <c r="M38" s="165">
        <v>10</v>
      </c>
      <c r="N38" s="165">
        <v>30</v>
      </c>
      <c r="O38" s="165"/>
      <c r="P38" s="41">
        <v>124</v>
      </c>
      <c r="Q38" s="166"/>
      <c r="R38" s="167">
        <v>4</v>
      </c>
      <c r="S38" s="167"/>
    </row>
    <row r="39" spans="1:19" s="74" customFormat="1" ht="24.75" customHeight="1">
      <c r="A39" s="42" t="s">
        <v>144</v>
      </c>
      <c r="B39" s="195" t="s">
        <v>148</v>
      </c>
      <c r="C39" s="162"/>
      <c r="D39" s="162"/>
      <c r="E39" s="163"/>
      <c r="F39" s="164"/>
      <c r="G39" s="162">
        <v>3</v>
      </c>
      <c r="H39" s="163"/>
      <c r="I39" s="164"/>
      <c r="J39" s="39">
        <f>K39*30</f>
        <v>180</v>
      </c>
      <c r="K39" s="40">
        <f>SUM(Q39:S39)</f>
        <v>6</v>
      </c>
      <c r="L39" s="40">
        <f>K39*10</f>
        <v>60</v>
      </c>
      <c r="M39" s="165">
        <v>20</v>
      </c>
      <c r="N39" s="165">
        <v>40</v>
      </c>
      <c r="O39" s="165"/>
      <c r="P39" s="41">
        <f>J39-L39</f>
        <v>120</v>
      </c>
      <c r="Q39" s="166"/>
      <c r="R39" s="167"/>
      <c r="S39" s="167">
        <v>6</v>
      </c>
    </row>
    <row r="40" spans="1:19" s="74" customFormat="1" ht="24.75" customHeight="1">
      <c r="A40" s="42" t="s">
        <v>145</v>
      </c>
      <c r="B40" s="195" t="s">
        <v>149</v>
      </c>
      <c r="C40" s="162"/>
      <c r="D40" s="162"/>
      <c r="E40" s="163"/>
      <c r="F40" s="164"/>
      <c r="G40" s="162">
        <v>3</v>
      </c>
      <c r="H40" s="163"/>
      <c r="I40" s="164"/>
      <c r="J40" s="39">
        <f>K40*30</f>
        <v>180</v>
      </c>
      <c r="K40" s="40">
        <f>SUM(Q40:S40)</f>
        <v>6</v>
      </c>
      <c r="L40" s="40">
        <f>K40*10</f>
        <v>60</v>
      </c>
      <c r="M40" s="165">
        <v>20</v>
      </c>
      <c r="N40" s="165">
        <v>40</v>
      </c>
      <c r="O40" s="165"/>
      <c r="P40" s="41">
        <f>J40-L40</f>
        <v>120</v>
      </c>
      <c r="Q40" s="166"/>
      <c r="R40" s="167"/>
      <c r="S40" s="167">
        <v>6</v>
      </c>
    </row>
    <row r="41" spans="1:19" s="74" customFormat="1" ht="24.75" customHeight="1" thickBot="1">
      <c r="A41" s="42" t="s">
        <v>191</v>
      </c>
      <c r="B41" s="195" t="s">
        <v>192</v>
      </c>
      <c r="C41" s="162"/>
      <c r="D41" s="162"/>
      <c r="E41" s="163"/>
      <c r="F41" s="164"/>
      <c r="G41" s="162">
        <v>3</v>
      </c>
      <c r="H41" s="163"/>
      <c r="I41" s="164"/>
      <c r="J41" s="39">
        <f>K41*30</f>
        <v>180</v>
      </c>
      <c r="K41" s="40">
        <f>SUM(Q41:S41)</f>
        <v>6</v>
      </c>
      <c r="L41" s="40">
        <f>K41*10</f>
        <v>60</v>
      </c>
      <c r="M41" s="165">
        <v>20</v>
      </c>
      <c r="N41" s="165">
        <v>40</v>
      </c>
      <c r="O41" s="165"/>
      <c r="P41" s="41">
        <f>J41-L41</f>
        <v>120</v>
      </c>
      <c r="Q41" s="166"/>
      <c r="R41" s="167"/>
      <c r="S41" s="167">
        <v>6</v>
      </c>
    </row>
    <row r="42" spans="1:19" s="77" customFormat="1" ht="34.5" customHeight="1" thickBot="1">
      <c r="A42" s="290" t="s">
        <v>112</v>
      </c>
      <c r="B42" s="291"/>
      <c r="C42" s="292"/>
      <c r="D42" s="293"/>
      <c r="E42" s="294"/>
      <c r="F42" s="292"/>
      <c r="G42" s="293"/>
      <c r="H42" s="294"/>
      <c r="I42" s="35"/>
      <c r="J42" s="3">
        <f aca="true" t="shared" si="6" ref="J42:S42">SUM(J37:J41)</f>
        <v>810</v>
      </c>
      <c r="K42" s="3">
        <f t="shared" si="6"/>
        <v>27</v>
      </c>
      <c r="L42" s="3">
        <f t="shared" si="6"/>
        <v>270</v>
      </c>
      <c r="M42" s="3">
        <f t="shared" si="6"/>
        <v>80</v>
      </c>
      <c r="N42" s="3">
        <f t="shared" si="6"/>
        <v>190</v>
      </c>
      <c r="O42" s="3">
        <f t="shared" si="6"/>
        <v>0</v>
      </c>
      <c r="P42" s="3">
        <f t="shared" si="6"/>
        <v>580</v>
      </c>
      <c r="Q42" s="3">
        <f t="shared" si="6"/>
        <v>5</v>
      </c>
      <c r="R42" s="3">
        <f t="shared" si="6"/>
        <v>4</v>
      </c>
      <c r="S42" s="3">
        <f t="shared" si="6"/>
        <v>18</v>
      </c>
    </row>
    <row r="43" spans="1:19" s="76" customFormat="1" ht="19.5" customHeight="1" thickBot="1">
      <c r="A43" s="309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</row>
    <row r="44" spans="1:19" s="196" customFormat="1" ht="34.5" customHeight="1" thickBot="1">
      <c r="A44" s="315" t="s">
        <v>113</v>
      </c>
      <c r="B44" s="315"/>
      <c r="C44" s="289">
        <f>COUNT(C11:E13,C17:E21,C25:E25,C29:E31,C37:E41,#REF!)</f>
        <v>5</v>
      </c>
      <c r="D44" s="289"/>
      <c r="E44" s="289"/>
      <c r="F44" s="289">
        <f>COUNT(F11:H13,F17:H21,F25:H25,F29:H31,F37:H41,#REF!)</f>
        <v>13</v>
      </c>
      <c r="G44" s="289"/>
      <c r="H44" s="289"/>
      <c r="I44" s="35">
        <f>COUNT(I11:I13,I17:I21,I25:I25,I29:I31,I37:I41,#REF!)</f>
        <v>1</v>
      </c>
      <c r="J44" s="3">
        <f aca="true" t="shared" si="7" ref="J44:S44">SUM(J34,J42)</f>
        <v>2700</v>
      </c>
      <c r="K44" s="3">
        <f t="shared" si="7"/>
        <v>90</v>
      </c>
      <c r="L44" s="3">
        <f t="shared" si="7"/>
        <v>690</v>
      </c>
      <c r="M44" s="3">
        <f t="shared" si="7"/>
        <v>194</v>
      </c>
      <c r="N44" s="3">
        <f t="shared" si="7"/>
        <v>316</v>
      </c>
      <c r="O44" s="3">
        <f t="shared" si="7"/>
        <v>140</v>
      </c>
      <c r="P44" s="3">
        <f t="shared" si="7"/>
        <v>2050</v>
      </c>
      <c r="Q44" s="3">
        <f t="shared" si="7"/>
        <v>30</v>
      </c>
      <c r="R44" s="3">
        <f t="shared" si="7"/>
        <v>30</v>
      </c>
      <c r="S44" s="3">
        <f t="shared" si="7"/>
        <v>30</v>
      </c>
    </row>
    <row r="45" spans="1:19" ht="19.5" customHeight="1" thickBot="1">
      <c r="A45" s="92"/>
      <c r="B45" s="4"/>
      <c r="C45" s="1"/>
      <c r="D45" s="1"/>
      <c r="E45" s="1"/>
      <c r="F45" s="1"/>
      <c r="G45" s="1"/>
      <c r="H45" s="1"/>
      <c r="I45" s="1"/>
      <c r="J45" s="5"/>
      <c r="K45" s="6"/>
      <c r="L45" s="7"/>
      <c r="M45" s="7"/>
      <c r="N45" s="7"/>
      <c r="O45" s="7"/>
      <c r="P45" s="7"/>
      <c r="Q45" s="8"/>
      <c r="R45" s="8"/>
      <c r="S45" s="8"/>
    </row>
    <row r="46" spans="1:19" ht="24.75" customHeight="1" thickBot="1">
      <c r="A46" s="316"/>
      <c r="B46" s="317"/>
      <c r="C46" s="311"/>
      <c r="D46" s="311"/>
      <c r="E46" s="311"/>
      <c r="F46" s="311"/>
      <c r="G46" s="311"/>
      <c r="H46" s="311"/>
      <c r="I46" s="197"/>
      <c r="J46" s="198"/>
      <c r="K46" s="199"/>
      <c r="L46" s="320" t="s">
        <v>85</v>
      </c>
      <c r="M46" s="312" t="s">
        <v>89</v>
      </c>
      <c r="N46" s="313"/>
      <c r="O46" s="313"/>
      <c r="P46" s="314"/>
      <c r="Q46" s="9">
        <f>COUNTIF($C$11:$E$13,1)+COUNTIF($C$17:$E$21,1)+COUNTIF($C$37:$E$41,1)+COUNTIF($C$25:$E$25,1)+COUNTIF($C$29:$E$31,1)</f>
        <v>2</v>
      </c>
      <c r="R46" s="9">
        <f>COUNTIF($C$11:$E$13,2)+COUNTIF($C$17:$E$21,2)+COUNTIF($C$37:$E$41,2)+COUNTIF($C$25:$E$25,2)+COUNTIF($C$29:$E$31,2)</f>
        <v>2</v>
      </c>
      <c r="S46" s="9">
        <f>COUNTIF($C$11:$E$13,3)+COUNTIF($C$17:$E$21,3)+COUNTIF($C$37:$E$41,3)+COUNTIF($C$25:$E$25,3)+COUNTIF($C$29:$E$31,3)</f>
        <v>1</v>
      </c>
    </row>
    <row r="47" spans="1:19" ht="24.75" customHeight="1" thickBot="1">
      <c r="A47" s="316"/>
      <c r="B47" s="317"/>
      <c r="C47" s="311"/>
      <c r="D47" s="311"/>
      <c r="E47" s="311"/>
      <c r="F47" s="311"/>
      <c r="G47" s="311"/>
      <c r="H47" s="311"/>
      <c r="I47" s="197"/>
      <c r="J47" s="198"/>
      <c r="K47" s="199"/>
      <c r="L47" s="321"/>
      <c r="M47" s="312" t="s">
        <v>86</v>
      </c>
      <c r="N47" s="313"/>
      <c r="O47" s="313"/>
      <c r="P47" s="314"/>
      <c r="Q47" s="9">
        <f>COUNTIF($F$11:$H$13,1)+COUNTIF($F$17:$H$21,1)+COUNTIF($F$37:$H$41,1)+COUNTIF($F$25:$H$25,1)</f>
        <v>4</v>
      </c>
      <c r="R47" s="9">
        <f>COUNTIF($F$11:$H$13,2)+COUNTIF($F$17:$H$21,2)+COUNTIF($F$37:$H$41,2)+COUNTIF($F$25:$H$25,2)</f>
        <v>2</v>
      </c>
      <c r="S47" s="9">
        <f>COUNTIF($F$11:$H$13,3)+COUNTIF($F$17:$H$21,3)+COUNTIF($F$37:$H$41,3)+COUNTIF($F$25:$H$25,3)</f>
        <v>4</v>
      </c>
    </row>
    <row r="48" spans="1:19" ht="24.75" customHeight="1" thickBot="1">
      <c r="A48" s="316"/>
      <c r="B48" s="317"/>
      <c r="C48" s="311"/>
      <c r="D48" s="311"/>
      <c r="E48" s="311"/>
      <c r="F48" s="311"/>
      <c r="G48" s="311"/>
      <c r="H48" s="311"/>
      <c r="I48" s="197"/>
      <c r="J48" s="198"/>
      <c r="K48" s="199"/>
      <c r="L48" s="321"/>
      <c r="M48" s="312" t="s">
        <v>87</v>
      </c>
      <c r="N48" s="313"/>
      <c r="O48" s="313"/>
      <c r="P48" s="314"/>
      <c r="Q48" s="9">
        <f>COUNTIF($I$25:$I$25,1)</f>
        <v>1</v>
      </c>
      <c r="R48" s="9">
        <f>COUNTIF($I$25:$I$25,2)</f>
        <v>0</v>
      </c>
      <c r="S48" s="9">
        <f>COUNTIF($I$25:$I$25,3)</f>
        <v>0</v>
      </c>
    </row>
    <row r="49" spans="1:19" ht="24.75" customHeight="1" thickBot="1">
      <c r="A49" s="316"/>
      <c r="B49" s="317"/>
      <c r="C49" s="311"/>
      <c r="D49" s="311"/>
      <c r="E49" s="311"/>
      <c r="F49" s="311"/>
      <c r="G49" s="311"/>
      <c r="H49" s="311"/>
      <c r="I49" s="197"/>
      <c r="J49" s="198"/>
      <c r="K49" s="199"/>
      <c r="L49" s="321"/>
      <c r="M49" s="312" t="s">
        <v>88</v>
      </c>
      <c r="N49" s="313"/>
      <c r="O49" s="313"/>
      <c r="P49" s="314"/>
      <c r="Q49" s="9">
        <f>COUNTIF($G$29:$G$31,1)</f>
        <v>0</v>
      </c>
      <c r="R49" s="9">
        <f>COUNTIF($G$29:$G$31,2)</f>
        <v>2</v>
      </c>
      <c r="S49" s="9">
        <f>COUNTIF($G$29:$G$31,3)</f>
        <v>1</v>
      </c>
    </row>
    <row r="50" spans="1:19" ht="30" customHeight="1" thickBot="1">
      <c r="A50" s="326"/>
      <c r="B50" s="327"/>
      <c r="C50" s="318"/>
      <c r="D50" s="318"/>
      <c r="E50" s="318"/>
      <c r="F50" s="318"/>
      <c r="G50" s="318"/>
      <c r="H50" s="318"/>
      <c r="I50" s="200"/>
      <c r="J50" s="201"/>
      <c r="K50" s="202"/>
      <c r="L50" s="322"/>
      <c r="M50" s="323" t="s">
        <v>90</v>
      </c>
      <c r="N50" s="324"/>
      <c r="O50" s="324"/>
      <c r="P50" s="325"/>
      <c r="Q50" s="203">
        <f>SUM(Q46:Q49)</f>
        <v>7</v>
      </c>
      <c r="R50" s="203">
        <f>SUM(R46:R49)</f>
        <v>6</v>
      </c>
      <c r="S50" s="203">
        <f>SUM(S46:S49)</f>
        <v>6</v>
      </c>
    </row>
  </sheetData>
  <sheetProtection formatCells="0" formatColumns="0" formatRows="0" insertColumns="0" insertRows="0" deleteRows="0"/>
  <mergeCells count="76">
    <mergeCell ref="A33:S33"/>
    <mergeCell ref="C46:E46"/>
    <mergeCell ref="A50:B50"/>
    <mergeCell ref="F48:H48"/>
    <mergeCell ref="A28:S28"/>
    <mergeCell ref="A32:B32"/>
    <mergeCell ref="C32:E32"/>
    <mergeCell ref="A48:B48"/>
    <mergeCell ref="F32:H32"/>
    <mergeCell ref="A34:B34"/>
    <mergeCell ref="C34:E34"/>
    <mergeCell ref="F34:H34"/>
    <mergeCell ref="C49:E49"/>
    <mergeCell ref="F49:H49"/>
    <mergeCell ref="M49:P49"/>
    <mergeCell ref="L46:L50"/>
    <mergeCell ref="F46:H46"/>
    <mergeCell ref="F47:H47"/>
    <mergeCell ref="M50:P50"/>
    <mergeCell ref="M48:P48"/>
    <mergeCell ref="A47:B47"/>
    <mergeCell ref="M47:P47"/>
    <mergeCell ref="C50:E50"/>
    <mergeCell ref="F50:H50"/>
    <mergeCell ref="C48:E48"/>
    <mergeCell ref="A49:B49"/>
    <mergeCell ref="A43:S43"/>
    <mergeCell ref="C47:E47"/>
    <mergeCell ref="M46:P46"/>
    <mergeCell ref="C26:E26"/>
    <mergeCell ref="C42:E42"/>
    <mergeCell ref="A44:B44"/>
    <mergeCell ref="A46:B46"/>
    <mergeCell ref="A35:S35"/>
    <mergeCell ref="F44:H44"/>
    <mergeCell ref="A36:S36"/>
    <mergeCell ref="A22:B22"/>
    <mergeCell ref="A14:B14"/>
    <mergeCell ref="A26:B26"/>
    <mergeCell ref="C22:E22"/>
    <mergeCell ref="F26:H26"/>
    <mergeCell ref="A9:S9"/>
    <mergeCell ref="F22:H22"/>
    <mergeCell ref="A23:S23"/>
    <mergeCell ref="C14:E14"/>
    <mergeCell ref="F14:H14"/>
    <mergeCell ref="C8:E8"/>
    <mergeCell ref="F8:H8"/>
    <mergeCell ref="C4:E7"/>
    <mergeCell ref="J2:P2"/>
    <mergeCell ref="A24:S24"/>
    <mergeCell ref="C44:E44"/>
    <mergeCell ref="A42:B42"/>
    <mergeCell ref="F42:H42"/>
    <mergeCell ref="A10:S10"/>
    <mergeCell ref="J3:J7"/>
    <mergeCell ref="A27:S27"/>
    <mergeCell ref="A15:S15"/>
    <mergeCell ref="Q3:R3"/>
    <mergeCell ref="F4:H7"/>
    <mergeCell ref="M3:O3"/>
    <mergeCell ref="K3:K7"/>
    <mergeCell ref="O4:O7"/>
    <mergeCell ref="L3:L7"/>
    <mergeCell ref="A16:S16"/>
    <mergeCell ref="Q7:S7"/>
    <mergeCell ref="A1:S1"/>
    <mergeCell ref="B2:B7"/>
    <mergeCell ref="I4:I7"/>
    <mergeCell ref="M4:M7"/>
    <mergeCell ref="C2:I3"/>
    <mergeCell ref="N4:N7"/>
    <mergeCell ref="P3:P7"/>
    <mergeCell ref="A2:A7"/>
    <mergeCell ref="Q2:S2"/>
    <mergeCell ref="Q5:S5"/>
  </mergeCells>
  <conditionalFormatting sqref="Q44:S44">
    <cfRule type="cellIs" priority="352" dxfId="29" operator="notEqual" stopIfTrue="1">
      <formula>30</formula>
    </cfRule>
  </conditionalFormatting>
  <conditionalFormatting sqref="Q46:S46">
    <cfRule type="cellIs" priority="351" dxfId="30" operator="greaterThan" stopIfTrue="1">
      <formula>2</formula>
    </cfRule>
  </conditionalFormatting>
  <conditionalFormatting sqref="K11">
    <cfRule type="cellIs" priority="265" dxfId="30" operator="lessThan" stopIfTrue="1">
      <formula>3</formula>
    </cfRule>
  </conditionalFormatting>
  <conditionalFormatting sqref="K12">
    <cfRule type="cellIs" priority="125" dxfId="30" operator="lessThan" stopIfTrue="1">
      <formula>3</formula>
    </cfRule>
  </conditionalFormatting>
  <conditionalFormatting sqref="K13">
    <cfRule type="cellIs" priority="124" dxfId="30" operator="lessThan" stopIfTrue="1">
      <formula>3</formula>
    </cfRule>
  </conditionalFormatting>
  <conditionalFormatting sqref="K17">
    <cfRule type="cellIs" priority="96" dxfId="30" operator="lessThan" stopIfTrue="1">
      <formula>3</formula>
    </cfRule>
  </conditionalFormatting>
  <conditionalFormatting sqref="K18">
    <cfRule type="cellIs" priority="95" dxfId="30" operator="lessThan" stopIfTrue="1">
      <formula>3</formula>
    </cfRule>
  </conditionalFormatting>
  <conditionalFormatting sqref="K19">
    <cfRule type="cellIs" priority="94" dxfId="30" operator="lessThan" stopIfTrue="1">
      <formula>3</formula>
    </cfRule>
  </conditionalFormatting>
  <conditionalFormatting sqref="K20">
    <cfRule type="cellIs" priority="93" dxfId="30" operator="lessThan" stopIfTrue="1">
      <formula>3</formula>
    </cfRule>
  </conditionalFormatting>
  <conditionalFormatting sqref="K21">
    <cfRule type="cellIs" priority="92" dxfId="30" operator="lessThan" stopIfTrue="1">
      <formula>3</formula>
    </cfRule>
  </conditionalFormatting>
  <conditionalFormatting sqref="K37">
    <cfRule type="cellIs" priority="56" dxfId="30" operator="lessThan" stopIfTrue="1">
      <formula>3</formula>
    </cfRule>
  </conditionalFormatting>
  <conditionalFormatting sqref="K38">
    <cfRule type="cellIs" priority="55" dxfId="30" operator="lessThan" stopIfTrue="1">
      <formula>3</formula>
    </cfRule>
  </conditionalFormatting>
  <conditionalFormatting sqref="K39">
    <cfRule type="cellIs" priority="54" dxfId="30" operator="lessThan" stopIfTrue="1">
      <formula>3</formula>
    </cfRule>
  </conditionalFormatting>
  <conditionalFormatting sqref="K41">
    <cfRule type="cellIs" priority="53" dxfId="30" operator="lessThan" stopIfTrue="1">
      <formula>3</formula>
    </cfRule>
  </conditionalFormatting>
  <conditionalFormatting sqref="L17">
    <cfRule type="cellIs" priority="16" dxfId="2" operator="notEqual" stopIfTrue="1">
      <formula>M17+N17+O17</formula>
    </cfRule>
  </conditionalFormatting>
  <conditionalFormatting sqref="L18">
    <cfRule type="cellIs" priority="15" dxfId="2" operator="notEqual" stopIfTrue="1">
      <formula>M18+N18+O18</formula>
    </cfRule>
  </conditionalFormatting>
  <conditionalFormatting sqref="L19">
    <cfRule type="cellIs" priority="14" dxfId="2" operator="notEqual" stopIfTrue="1">
      <formula>M19+N19+O19</formula>
    </cfRule>
  </conditionalFormatting>
  <conditionalFormatting sqref="L20">
    <cfRule type="cellIs" priority="13" dxfId="2" operator="notEqual" stopIfTrue="1">
      <formula>M20+N20+O20</formula>
    </cfRule>
  </conditionalFormatting>
  <conditionalFormatting sqref="L21">
    <cfRule type="cellIs" priority="12" dxfId="2" operator="notEqual" stopIfTrue="1">
      <formula>M21+N21+O21</formula>
    </cfRule>
  </conditionalFormatting>
  <conditionalFormatting sqref="L37">
    <cfRule type="cellIs" priority="10" dxfId="2" operator="notEqual" stopIfTrue="1">
      <formula>M37+N37+O37</formula>
    </cfRule>
  </conditionalFormatting>
  <conditionalFormatting sqref="L38">
    <cfRule type="cellIs" priority="9" dxfId="2" operator="notEqual" stopIfTrue="1">
      <formula>M38+N38+O38</formula>
    </cfRule>
  </conditionalFormatting>
  <conditionalFormatting sqref="L39">
    <cfRule type="cellIs" priority="8" dxfId="2" operator="notEqual" stopIfTrue="1">
      <formula>M39+N39+O39</formula>
    </cfRule>
  </conditionalFormatting>
  <conditionalFormatting sqref="L41">
    <cfRule type="cellIs" priority="7" dxfId="2" operator="notEqual" stopIfTrue="1">
      <formula>M41+N41+O41</formula>
    </cfRule>
  </conditionalFormatting>
  <conditionalFormatting sqref="K29">
    <cfRule type="cellIs" priority="5" dxfId="30" operator="lessThan" stopIfTrue="1">
      <formula>3</formula>
    </cfRule>
  </conditionalFormatting>
  <conditionalFormatting sqref="K30">
    <cfRule type="cellIs" priority="4" dxfId="30" operator="lessThan" stopIfTrue="1">
      <formula>3</formula>
    </cfRule>
  </conditionalFormatting>
  <conditionalFormatting sqref="K31">
    <cfRule type="cellIs" priority="3" dxfId="30" operator="lessThan" stopIfTrue="1">
      <formula>3</formula>
    </cfRule>
  </conditionalFormatting>
  <conditionalFormatting sqref="K40">
    <cfRule type="cellIs" priority="2" dxfId="30" operator="lessThan" stopIfTrue="1">
      <formula>3</formula>
    </cfRule>
  </conditionalFormatting>
  <conditionalFormatting sqref="L40">
    <cfRule type="cellIs" priority="1" dxfId="2" operator="notEqual" stopIfTrue="1">
      <formula>M40+N40+O40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00"/>
      <c r="B1" s="101" t="s">
        <v>209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ht="16.5" customHeight="1" thickBot="1" thickTop="1">
      <c r="A2" s="331" t="s">
        <v>169</v>
      </c>
      <c r="B2" s="334" t="s">
        <v>170</v>
      </c>
      <c r="C2" s="337" t="s">
        <v>210</v>
      </c>
      <c r="D2" s="338"/>
      <c r="E2" s="338"/>
      <c r="F2" s="338"/>
      <c r="G2" s="338"/>
      <c r="H2" s="338"/>
      <c r="I2" s="339" t="s">
        <v>171</v>
      </c>
      <c r="J2" s="339"/>
      <c r="K2" s="339"/>
      <c r="L2" s="339"/>
      <c r="M2" s="205">
        <v>13</v>
      </c>
      <c r="N2" s="103"/>
      <c r="O2" s="337"/>
      <c r="P2" s="338"/>
      <c r="Q2" s="338"/>
      <c r="R2" s="338"/>
      <c r="S2" s="338"/>
      <c r="T2" s="338"/>
      <c r="U2" s="339"/>
      <c r="V2" s="339"/>
      <c r="W2" s="339"/>
      <c r="X2" s="339"/>
      <c r="Y2" s="205"/>
      <c r="Z2" s="103"/>
      <c r="AA2" s="351" t="s">
        <v>172</v>
      </c>
      <c r="AB2" s="355" t="s">
        <v>212</v>
      </c>
    </row>
    <row r="3" spans="1:28" ht="16.5" thickBot="1">
      <c r="A3" s="332"/>
      <c r="B3" s="335"/>
      <c r="C3" s="328" t="s">
        <v>60</v>
      </c>
      <c r="D3" s="343" t="s">
        <v>10</v>
      </c>
      <c r="E3" s="340" t="s">
        <v>173</v>
      </c>
      <c r="F3" s="341"/>
      <c r="G3" s="341"/>
      <c r="H3" s="342"/>
      <c r="I3" s="343" t="s">
        <v>174</v>
      </c>
      <c r="J3" s="346" t="s">
        <v>175</v>
      </c>
      <c r="K3" s="346" t="s">
        <v>176</v>
      </c>
      <c r="L3" s="346" t="s">
        <v>177</v>
      </c>
      <c r="M3" s="340" t="s">
        <v>178</v>
      </c>
      <c r="N3" s="354"/>
      <c r="O3" s="328"/>
      <c r="P3" s="343"/>
      <c r="Q3" s="340"/>
      <c r="R3" s="341"/>
      <c r="S3" s="341"/>
      <c r="T3" s="342"/>
      <c r="U3" s="343"/>
      <c r="V3" s="346"/>
      <c r="W3" s="346"/>
      <c r="X3" s="346"/>
      <c r="Y3" s="340"/>
      <c r="Z3" s="354"/>
      <c r="AA3" s="352"/>
      <c r="AB3" s="356"/>
    </row>
    <row r="4" spans="1:28" ht="16.5" thickBot="1">
      <c r="A4" s="332"/>
      <c r="B4" s="335"/>
      <c r="C4" s="329"/>
      <c r="D4" s="344"/>
      <c r="E4" s="346" t="s">
        <v>0</v>
      </c>
      <c r="F4" s="340" t="s">
        <v>179</v>
      </c>
      <c r="G4" s="341"/>
      <c r="H4" s="342"/>
      <c r="I4" s="344"/>
      <c r="J4" s="347"/>
      <c r="K4" s="347"/>
      <c r="L4" s="347"/>
      <c r="M4" s="346" t="s">
        <v>180</v>
      </c>
      <c r="N4" s="349" t="s">
        <v>181</v>
      </c>
      <c r="O4" s="329"/>
      <c r="P4" s="344"/>
      <c r="Q4" s="346"/>
      <c r="R4" s="340"/>
      <c r="S4" s="341"/>
      <c r="T4" s="342"/>
      <c r="U4" s="344"/>
      <c r="V4" s="347"/>
      <c r="W4" s="347"/>
      <c r="X4" s="347"/>
      <c r="Y4" s="346"/>
      <c r="Z4" s="349"/>
      <c r="AA4" s="352"/>
      <c r="AB4" s="356"/>
    </row>
    <row r="5" spans="1:28" ht="37.5" thickBot="1">
      <c r="A5" s="333"/>
      <c r="B5" s="336"/>
      <c r="C5" s="330"/>
      <c r="D5" s="345"/>
      <c r="E5" s="348"/>
      <c r="F5" s="104" t="s">
        <v>182</v>
      </c>
      <c r="G5" s="104" t="s">
        <v>183</v>
      </c>
      <c r="H5" s="104" t="s">
        <v>184</v>
      </c>
      <c r="I5" s="345"/>
      <c r="J5" s="348"/>
      <c r="K5" s="348"/>
      <c r="L5" s="348"/>
      <c r="M5" s="348"/>
      <c r="N5" s="350"/>
      <c r="O5" s="330"/>
      <c r="P5" s="345"/>
      <c r="Q5" s="348"/>
      <c r="R5" s="104"/>
      <c r="S5" s="104"/>
      <c r="T5" s="104"/>
      <c r="U5" s="345"/>
      <c r="V5" s="348"/>
      <c r="W5" s="348"/>
      <c r="X5" s="348"/>
      <c r="Y5" s="348"/>
      <c r="Z5" s="350"/>
      <c r="AA5" s="353"/>
      <c r="AB5" s="356"/>
    </row>
    <row r="6" spans="1:28" ht="32.25" thickBot="1">
      <c r="A6" s="105">
        <v>1</v>
      </c>
      <c r="B6" s="118" t="s">
        <v>161</v>
      </c>
      <c r="C6" s="106">
        <v>6</v>
      </c>
      <c r="D6" s="107">
        <f>C6*30</f>
        <v>180</v>
      </c>
      <c r="E6" s="108">
        <f>SUM(F6:H6)</f>
        <v>120</v>
      </c>
      <c r="F6" s="109">
        <v>12</v>
      </c>
      <c r="G6" s="109">
        <v>108</v>
      </c>
      <c r="H6" s="109"/>
      <c r="I6" s="108">
        <f>D6-E6</f>
        <v>60</v>
      </c>
      <c r="J6" s="110">
        <f>E6/$M$2</f>
        <v>9.23076923076923</v>
      </c>
      <c r="K6" s="109"/>
      <c r="L6" s="108">
        <f>ROUND(C6/3,0)</f>
        <v>2</v>
      </c>
      <c r="M6" s="109">
        <v>1</v>
      </c>
      <c r="N6" s="111"/>
      <c r="O6" s="106"/>
      <c r="P6" s="107"/>
      <c r="Q6" s="108"/>
      <c r="R6" s="109"/>
      <c r="S6" s="109"/>
      <c r="T6" s="109"/>
      <c r="U6" s="108"/>
      <c r="V6" s="110"/>
      <c r="W6" s="109"/>
      <c r="X6" s="108"/>
      <c r="Y6" s="109"/>
      <c r="Z6" s="111"/>
      <c r="AA6" s="112"/>
      <c r="AB6" s="206">
        <f aca="true" t="shared" si="0" ref="AB6:AB11">(F6+G6)/2/13</f>
        <v>4.615384615384615</v>
      </c>
    </row>
    <row r="7" spans="1:28" ht="16.5" thickBot="1">
      <c r="A7" s="105">
        <v>2</v>
      </c>
      <c r="B7" s="118" t="s">
        <v>162</v>
      </c>
      <c r="C7" s="106">
        <v>3</v>
      </c>
      <c r="D7" s="107">
        <f aca="true" t="shared" si="1" ref="D7:D16">C7*30</f>
        <v>90</v>
      </c>
      <c r="E7" s="108">
        <f aca="true" t="shared" si="2" ref="E7:E16">SUM(F7:H7)</f>
        <v>60</v>
      </c>
      <c r="F7" s="109">
        <v>6</v>
      </c>
      <c r="G7" s="109">
        <v>54</v>
      </c>
      <c r="H7" s="109"/>
      <c r="I7" s="108">
        <f aca="true" t="shared" si="3" ref="I7:I16">D7-E7</f>
        <v>30</v>
      </c>
      <c r="J7" s="110">
        <f aca="true" t="shared" si="4" ref="J7:J16">E7/$M$2</f>
        <v>4.615384615384615</v>
      </c>
      <c r="K7" s="109"/>
      <c r="L7" s="108">
        <f aca="true" t="shared" si="5" ref="L7:L16">ROUND(C7/3,0)</f>
        <v>1</v>
      </c>
      <c r="M7" s="109"/>
      <c r="N7" s="111">
        <v>1</v>
      </c>
      <c r="O7" s="106"/>
      <c r="P7" s="107"/>
      <c r="Q7" s="108"/>
      <c r="R7" s="109"/>
      <c r="S7" s="109"/>
      <c r="T7" s="109"/>
      <c r="U7" s="108"/>
      <c r="V7" s="110"/>
      <c r="W7" s="109"/>
      <c r="X7" s="108"/>
      <c r="Y7" s="109"/>
      <c r="Z7" s="111"/>
      <c r="AA7" s="112"/>
      <c r="AB7" s="206">
        <f t="shared" si="0"/>
        <v>2.3076923076923075</v>
      </c>
    </row>
    <row r="8" spans="1:28" ht="16.5" thickBot="1">
      <c r="A8" s="105">
        <v>3</v>
      </c>
      <c r="B8" s="118" t="s">
        <v>189</v>
      </c>
      <c r="C8" s="106">
        <v>3</v>
      </c>
      <c r="D8" s="107">
        <f t="shared" si="1"/>
        <v>90</v>
      </c>
      <c r="E8" s="108">
        <f t="shared" si="2"/>
        <v>0</v>
      </c>
      <c r="F8" s="109"/>
      <c r="G8" s="109"/>
      <c r="H8" s="109"/>
      <c r="I8" s="108">
        <f t="shared" si="3"/>
        <v>90</v>
      </c>
      <c r="J8" s="110">
        <f t="shared" si="4"/>
        <v>0</v>
      </c>
      <c r="K8" s="109"/>
      <c r="L8" s="108">
        <v>0</v>
      </c>
      <c r="M8" s="109"/>
      <c r="N8" s="111">
        <v>1</v>
      </c>
      <c r="O8" s="106"/>
      <c r="P8" s="107"/>
      <c r="Q8" s="108"/>
      <c r="R8" s="109"/>
      <c r="S8" s="109"/>
      <c r="T8" s="109"/>
      <c r="U8" s="108"/>
      <c r="V8" s="110"/>
      <c r="W8" s="109"/>
      <c r="X8" s="108"/>
      <c r="Y8" s="109"/>
      <c r="Z8" s="111"/>
      <c r="AA8" s="112"/>
      <c r="AB8" s="206">
        <f t="shared" si="0"/>
        <v>0</v>
      </c>
    </row>
    <row r="9" spans="1:28" ht="32.25" thickBot="1">
      <c r="A9" s="105">
        <v>4</v>
      </c>
      <c r="B9" s="119" t="s">
        <v>211</v>
      </c>
      <c r="C9" s="106">
        <v>6</v>
      </c>
      <c r="D9" s="107">
        <f t="shared" si="1"/>
        <v>180</v>
      </c>
      <c r="E9" s="108">
        <f t="shared" si="2"/>
        <v>120</v>
      </c>
      <c r="F9" s="109">
        <v>12</v>
      </c>
      <c r="G9" s="109">
        <v>108</v>
      </c>
      <c r="H9" s="109"/>
      <c r="I9" s="108">
        <f t="shared" si="3"/>
        <v>60</v>
      </c>
      <c r="J9" s="110">
        <f t="shared" si="4"/>
        <v>9.23076923076923</v>
      </c>
      <c r="K9" s="109"/>
      <c r="L9" s="108">
        <f t="shared" si="5"/>
        <v>2</v>
      </c>
      <c r="M9" s="109"/>
      <c r="N9" s="111">
        <v>1</v>
      </c>
      <c r="O9" s="106"/>
      <c r="P9" s="107"/>
      <c r="Q9" s="108"/>
      <c r="R9" s="109"/>
      <c r="S9" s="109"/>
      <c r="T9" s="109"/>
      <c r="U9" s="108"/>
      <c r="V9" s="110"/>
      <c r="W9" s="109"/>
      <c r="X9" s="108"/>
      <c r="Y9" s="109"/>
      <c r="Z9" s="111"/>
      <c r="AA9" s="112"/>
      <c r="AB9" s="206">
        <f t="shared" si="0"/>
        <v>4.615384615384615</v>
      </c>
    </row>
    <row r="10" spans="1:28" ht="32.25" thickBot="1">
      <c r="A10" s="105">
        <v>5</v>
      </c>
      <c r="B10" s="119" t="s">
        <v>214</v>
      </c>
      <c r="C10" s="106">
        <v>6</v>
      </c>
      <c r="D10" s="107">
        <f t="shared" si="1"/>
        <v>180</v>
      </c>
      <c r="E10" s="108">
        <f t="shared" si="2"/>
        <v>106</v>
      </c>
      <c r="F10" s="109">
        <v>22</v>
      </c>
      <c r="G10" s="109">
        <v>84</v>
      </c>
      <c r="H10" s="109"/>
      <c r="I10" s="108">
        <f t="shared" si="3"/>
        <v>74</v>
      </c>
      <c r="J10" s="110">
        <f t="shared" si="4"/>
        <v>8.153846153846153</v>
      </c>
      <c r="K10" s="109"/>
      <c r="L10" s="108">
        <f t="shared" si="5"/>
        <v>2</v>
      </c>
      <c r="M10" s="109"/>
      <c r="N10" s="111">
        <v>1</v>
      </c>
      <c r="O10" s="106"/>
      <c r="P10" s="107"/>
      <c r="Q10" s="108"/>
      <c r="R10" s="109"/>
      <c r="S10" s="109"/>
      <c r="T10" s="109"/>
      <c r="U10" s="108"/>
      <c r="V10" s="110"/>
      <c r="W10" s="109"/>
      <c r="X10" s="108"/>
      <c r="Y10" s="109"/>
      <c r="Z10" s="111"/>
      <c r="AA10" s="112"/>
      <c r="AB10" s="206">
        <f t="shared" si="0"/>
        <v>4.076923076923077</v>
      </c>
    </row>
    <row r="11" spans="1:28" ht="32.25" thickBot="1">
      <c r="A11" s="105">
        <v>6</v>
      </c>
      <c r="B11" s="119" t="s">
        <v>213</v>
      </c>
      <c r="C11" s="106">
        <v>6</v>
      </c>
      <c r="D11" s="107">
        <f t="shared" si="1"/>
        <v>180</v>
      </c>
      <c r="E11" s="108">
        <f t="shared" si="2"/>
        <v>84</v>
      </c>
      <c r="F11" s="109">
        <v>12</v>
      </c>
      <c r="G11" s="109">
        <v>72</v>
      </c>
      <c r="H11" s="109"/>
      <c r="I11" s="108">
        <f t="shared" si="3"/>
        <v>96</v>
      </c>
      <c r="J11" s="110">
        <f t="shared" si="4"/>
        <v>6.461538461538462</v>
      </c>
      <c r="K11" s="109"/>
      <c r="L11" s="108">
        <f t="shared" si="5"/>
        <v>2</v>
      </c>
      <c r="M11" s="109"/>
      <c r="N11" s="111">
        <v>1</v>
      </c>
      <c r="O11" s="106"/>
      <c r="P11" s="107"/>
      <c r="Q11" s="108"/>
      <c r="R11" s="109"/>
      <c r="S11" s="109"/>
      <c r="T11" s="109"/>
      <c r="U11" s="108"/>
      <c r="V11" s="110"/>
      <c r="W11" s="109"/>
      <c r="X11" s="108"/>
      <c r="Y11" s="109"/>
      <c r="Z11" s="111"/>
      <c r="AA11" s="112"/>
      <c r="AB11" s="206">
        <f t="shared" si="0"/>
        <v>3.230769230769231</v>
      </c>
    </row>
    <row r="12" spans="1:28" ht="16.5" thickBot="1">
      <c r="A12" s="105">
        <v>7</v>
      </c>
      <c r="B12" s="118"/>
      <c r="C12" s="106"/>
      <c r="D12" s="107">
        <f t="shared" si="1"/>
        <v>0</v>
      </c>
      <c r="E12" s="108">
        <f t="shared" si="2"/>
        <v>0</v>
      </c>
      <c r="F12" s="109"/>
      <c r="G12" s="109"/>
      <c r="H12" s="109"/>
      <c r="I12" s="108">
        <f t="shared" si="3"/>
        <v>0</v>
      </c>
      <c r="J12" s="110">
        <f t="shared" si="4"/>
        <v>0</v>
      </c>
      <c r="K12" s="109"/>
      <c r="L12" s="108">
        <f t="shared" si="5"/>
        <v>0</v>
      </c>
      <c r="M12" s="109"/>
      <c r="N12" s="111"/>
      <c r="O12" s="106"/>
      <c r="P12" s="107"/>
      <c r="Q12" s="108"/>
      <c r="R12" s="109"/>
      <c r="S12" s="109"/>
      <c r="T12" s="109"/>
      <c r="U12" s="108"/>
      <c r="V12" s="110"/>
      <c r="W12" s="109"/>
      <c r="X12" s="108"/>
      <c r="Y12" s="109"/>
      <c r="Z12" s="111"/>
      <c r="AA12" s="112"/>
      <c r="AB12" s="206"/>
    </row>
    <row r="13" spans="1:28" ht="16.5" thickBot="1">
      <c r="A13" s="105">
        <v>8</v>
      </c>
      <c r="B13" s="119"/>
      <c r="C13" s="106"/>
      <c r="D13" s="107">
        <f t="shared" si="1"/>
        <v>0</v>
      </c>
      <c r="E13" s="108">
        <f t="shared" si="2"/>
        <v>0</v>
      </c>
      <c r="F13" s="109"/>
      <c r="G13" s="109"/>
      <c r="H13" s="109"/>
      <c r="I13" s="108">
        <f t="shared" si="3"/>
        <v>0</v>
      </c>
      <c r="J13" s="110">
        <f t="shared" si="4"/>
        <v>0</v>
      </c>
      <c r="K13" s="109"/>
      <c r="L13" s="108">
        <f t="shared" si="5"/>
        <v>0</v>
      </c>
      <c r="M13" s="109"/>
      <c r="N13" s="111"/>
      <c r="O13" s="106"/>
      <c r="P13" s="107"/>
      <c r="Q13" s="108"/>
      <c r="R13" s="109"/>
      <c r="S13" s="109"/>
      <c r="T13" s="109"/>
      <c r="U13" s="108"/>
      <c r="V13" s="110"/>
      <c r="W13" s="109"/>
      <c r="X13" s="108"/>
      <c r="Y13" s="109"/>
      <c r="Z13" s="111"/>
      <c r="AA13" s="112"/>
      <c r="AB13" s="206"/>
    </row>
    <row r="14" spans="1:28" ht="16.5" thickBot="1">
      <c r="A14" s="105">
        <v>9</v>
      </c>
      <c r="B14" s="118"/>
      <c r="C14" s="106"/>
      <c r="D14" s="107">
        <f t="shared" si="1"/>
        <v>0</v>
      </c>
      <c r="E14" s="108">
        <f t="shared" si="2"/>
        <v>0</v>
      </c>
      <c r="F14" s="109"/>
      <c r="G14" s="109"/>
      <c r="H14" s="109"/>
      <c r="I14" s="108">
        <f t="shared" si="3"/>
        <v>0</v>
      </c>
      <c r="J14" s="110">
        <f t="shared" si="4"/>
        <v>0</v>
      </c>
      <c r="K14" s="109"/>
      <c r="L14" s="108">
        <f t="shared" si="5"/>
        <v>0</v>
      </c>
      <c r="M14" s="109"/>
      <c r="N14" s="111"/>
      <c r="O14" s="106"/>
      <c r="P14" s="107"/>
      <c r="Q14" s="108"/>
      <c r="R14" s="109"/>
      <c r="S14" s="109"/>
      <c r="T14" s="109"/>
      <c r="U14" s="108"/>
      <c r="V14" s="110"/>
      <c r="W14" s="109"/>
      <c r="X14" s="108"/>
      <c r="Y14" s="109"/>
      <c r="Z14" s="111"/>
      <c r="AA14" s="112"/>
      <c r="AB14" s="206"/>
    </row>
    <row r="15" spans="1:28" ht="16.5" thickBot="1">
      <c r="A15" s="105">
        <v>10</v>
      </c>
      <c r="B15" s="118"/>
      <c r="C15" s="106"/>
      <c r="D15" s="107">
        <f t="shared" si="1"/>
        <v>0</v>
      </c>
      <c r="E15" s="108">
        <f t="shared" si="2"/>
        <v>0</v>
      </c>
      <c r="F15" s="109"/>
      <c r="G15" s="109"/>
      <c r="H15" s="109"/>
      <c r="I15" s="108">
        <f t="shared" si="3"/>
        <v>0</v>
      </c>
      <c r="J15" s="110">
        <f t="shared" si="4"/>
        <v>0</v>
      </c>
      <c r="K15" s="109"/>
      <c r="L15" s="108">
        <f t="shared" si="5"/>
        <v>0</v>
      </c>
      <c r="M15" s="109"/>
      <c r="N15" s="111"/>
      <c r="O15" s="106"/>
      <c r="P15" s="107"/>
      <c r="Q15" s="108"/>
      <c r="R15" s="109"/>
      <c r="S15" s="109"/>
      <c r="T15" s="109"/>
      <c r="U15" s="108"/>
      <c r="V15" s="110"/>
      <c r="W15" s="109"/>
      <c r="X15" s="108"/>
      <c r="Y15" s="109"/>
      <c r="Z15" s="111"/>
      <c r="AA15" s="112"/>
      <c r="AB15" s="206"/>
    </row>
    <row r="16" spans="1:28" ht="16.5" thickBot="1">
      <c r="A16" s="105">
        <v>11</v>
      </c>
      <c r="B16" s="118"/>
      <c r="C16" s="106"/>
      <c r="D16" s="107">
        <f t="shared" si="1"/>
        <v>0</v>
      </c>
      <c r="E16" s="108">
        <f t="shared" si="2"/>
        <v>0</v>
      </c>
      <c r="F16" s="109"/>
      <c r="G16" s="109"/>
      <c r="H16" s="109"/>
      <c r="I16" s="108">
        <f t="shared" si="3"/>
        <v>0</v>
      </c>
      <c r="J16" s="110">
        <f t="shared" si="4"/>
        <v>0</v>
      </c>
      <c r="K16" s="109"/>
      <c r="L16" s="108">
        <f t="shared" si="5"/>
        <v>0</v>
      </c>
      <c r="M16" s="109"/>
      <c r="N16" s="111"/>
      <c r="O16" s="106"/>
      <c r="P16" s="107"/>
      <c r="Q16" s="108"/>
      <c r="R16" s="109"/>
      <c r="S16" s="109"/>
      <c r="T16" s="109"/>
      <c r="U16" s="108"/>
      <c r="V16" s="110"/>
      <c r="W16" s="109"/>
      <c r="X16" s="108"/>
      <c r="Y16" s="109"/>
      <c r="Z16" s="111"/>
      <c r="AA16" s="112"/>
      <c r="AB16" s="206"/>
    </row>
    <row r="17" spans="1:28" ht="16.5" thickBot="1">
      <c r="A17" s="357" t="s">
        <v>90</v>
      </c>
      <c r="B17" s="358"/>
      <c r="C17" s="113">
        <f aca="true" t="shared" si="6" ref="C17:J17">SUM(C6:C16)</f>
        <v>30</v>
      </c>
      <c r="D17" s="114">
        <f t="shared" si="6"/>
        <v>900</v>
      </c>
      <c r="E17" s="114">
        <f t="shared" si="6"/>
        <v>490</v>
      </c>
      <c r="F17" s="114">
        <f t="shared" si="6"/>
        <v>64</v>
      </c>
      <c r="G17" s="114">
        <f t="shared" si="6"/>
        <v>426</v>
      </c>
      <c r="H17" s="114">
        <f t="shared" si="6"/>
        <v>0</v>
      </c>
      <c r="I17" s="114">
        <f t="shared" si="6"/>
        <v>410</v>
      </c>
      <c r="J17" s="115">
        <f t="shared" si="6"/>
        <v>37.692307692307686</v>
      </c>
      <c r="K17" s="114">
        <f>COUNT(K6:K16)</f>
        <v>0</v>
      </c>
      <c r="L17" s="114">
        <f>SUM(L6:L16)</f>
        <v>9</v>
      </c>
      <c r="M17" s="114">
        <f>COUNT(M6:M16)</f>
        <v>1</v>
      </c>
      <c r="N17" s="116">
        <f>COUNT(N6:N16)</f>
        <v>5</v>
      </c>
      <c r="O17" s="113"/>
      <c r="P17" s="114"/>
      <c r="Q17" s="114"/>
      <c r="R17" s="114"/>
      <c r="S17" s="114"/>
      <c r="T17" s="114"/>
      <c r="U17" s="114"/>
      <c r="V17" s="115"/>
      <c r="W17" s="114"/>
      <c r="X17" s="114"/>
      <c r="Y17" s="114"/>
      <c r="Z17" s="116"/>
      <c r="AA17" s="117"/>
      <c r="AB17" s="206">
        <f>(F17+G17)/2/13</f>
        <v>18.846153846153847</v>
      </c>
    </row>
    <row r="18" ht="13.5" thickTop="1"/>
  </sheetData>
  <sheetProtection/>
  <mergeCells count="33">
    <mergeCell ref="AB2:AB5"/>
    <mergeCell ref="Z4:Z5"/>
    <mergeCell ref="U2:X2"/>
    <mergeCell ref="A17:B17"/>
    <mergeCell ref="W3:W5"/>
    <mergeCell ref="X3:X5"/>
    <mergeCell ref="Y3:Z3"/>
    <mergeCell ref="E4:E5"/>
    <mergeCell ref="P3:P5"/>
    <mergeCell ref="Q3:T3"/>
    <mergeCell ref="AA2:AA5"/>
    <mergeCell ref="L3:L5"/>
    <mergeCell ref="U3:U5"/>
    <mergeCell ref="V3:V5"/>
    <mergeCell ref="M3:N3"/>
    <mergeCell ref="Q4:Q5"/>
    <mergeCell ref="Y4:Y5"/>
    <mergeCell ref="I3:I5"/>
    <mergeCell ref="J3:J5"/>
    <mergeCell ref="K3:K5"/>
    <mergeCell ref="F4:H4"/>
    <mergeCell ref="M4:M5"/>
    <mergeCell ref="N4:N5"/>
    <mergeCell ref="O3:O5"/>
    <mergeCell ref="A2:A5"/>
    <mergeCell ref="B2:B5"/>
    <mergeCell ref="C2:H2"/>
    <mergeCell ref="I2:L2"/>
    <mergeCell ref="O2:T2"/>
    <mergeCell ref="R4:T4"/>
    <mergeCell ref="C3:C5"/>
    <mergeCell ref="D3:D5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3"/>
  <sheetViews>
    <sheetView zoomScale="55" zoomScaleNormal="55" zoomScalePageLayoutView="0" workbookViewId="0" topLeftCell="A1">
      <selection activeCell="AC35" sqref="AC35"/>
    </sheetView>
  </sheetViews>
  <sheetFormatPr defaultColWidth="8.875" defaultRowHeight="12.75"/>
  <cols>
    <col min="1" max="21" width="8.75390625" style="100" customWidth="1"/>
    <col min="22" max="16384" width="8.875" style="100" customWidth="1"/>
  </cols>
  <sheetData>
    <row r="2" spans="1:21" s="82" customFormat="1" ht="19.5" customHeight="1" thickBot="1">
      <c r="A2" s="405" t="s">
        <v>118</v>
      </c>
      <c r="B2" s="405"/>
      <c r="C2" s="405"/>
      <c r="D2" s="25"/>
      <c r="E2" s="26"/>
      <c r="F2" s="26"/>
      <c r="G2" s="26"/>
      <c r="H2" s="27"/>
      <c r="I2" s="28"/>
      <c r="J2" s="28"/>
      <c r="K2" s="29"/>
      <c r="L2" s="81"/>
      <c r="M2" s="405" t="s">
        <v>119</v>
      </c>
      <c r="N2" s="405"/>
      <c r="O2" s="405"/>
      <c r="P2" s="405"/>
      <c r="Q2" s="28"/>
      <c r="R2" s="28"/>
      <c r="S2" s="28"/>
      <c r="T2" s="28"/>
      <c r="U2" s="28"/>
    </row>
    <row r="3" spans="1:21" s="82" customFormat="1" ht="16.5" customHeight="1">
      <c r="A3" s="377" t="s">
        <v>45</v>
      </c>
      <c r="B3" s="381" t="s">
        <v>46</v>
      </c>
      <c r="C3" s="381"/>
      <c r="D3" s="381"/>
      <c r="E3" s="381"/>
      <c r="F3" s="381"/>
      <c r="G3" s="381"/>
      <c r="H3" s="406" t="s">
        <v>47</v>
      </c>
      <c r="I3" s="381" t="s">
        <v>48</v>
      </c>
      <c r="J3" s="381"/>
      <c r="K3" s="382"/>
      <c r="L3" s="81"/>
      <c r="M3" s="377" t="s">
        <v>49</v>
      </c>
      <c r="N3" s="378"/>
      <c r="O3" s="384" t="s">
        <v>50</v>
      </c>
      <c r="P3" s="385"/>
      <c r="Q3" s="385"/>
      <c r="R3" s="385"/>
      <c r="S3" s="385"/>
      <c r="T3" s="386"/>
      <c r="U3" s="402" t="s">
        <v>47</v>
      </c>
    </row>
    <row r="4" spans="1:21" s="82" customFormat="1" ht="15.75" customHeight="1">
      <c r="A4" s="379"/>
      <c r="B4" s="368"/>
      <c r="C4" s="368"/>
      <c r="D4" s="368"/>
      <c r="E4" s="368"/>
      <c r="F4" s="368"/>
      <c r="G4" s="368"/>
      <c r="H4" s="407"/>
      <c r="I4" s="368" t="s">
        <v>51</v>
      </c>
      <c r="J4" s="369" t="s">
        <v>52</v>
      </c>
      <c r="K4" s="370"/>
      <c r="L4" s="81"/>
      <c r="M4" s="379"/>
      <c r="N4" s="380"/>
      <c r="O4" s="387"/>
      <c r="P4" s="388"/>
      <c r="Q4" s="388"/>
      <c r="R4" s="388"/>
      <c r="S4" s="388"/>
      <c r="T4" s="389"/>
      <c r="U4" s="403"/>
    </row>
    <row r="5" spans="1:21" s="82" customFormat="1" ht="27" customHeight="1">
      <c r="A5" s="379"/>
      <c r="B5" s="368"/>
      <c r="C5" s="368"/>
      <c r="D5" s="368"/>
      <c r="E5" s="368"/>
      <c r="F5" s="368"/>
      <c r="G5" s="368"/>
      <c r="H5" s="407"/>
      <c r="I5" s="368"/>
      <c r="J5" s="369"/>
      <c r="K5" s="370"/>
      <c r="L5" s="81"/>
      <c r="M5" s="379"/>
      <c r="N5" s="380"/>
      <c r="O5" s="390"/>
      <c r="P5" s="391"/>
      <c r="Q5" s="391"/>
      <c r="R5" s="391"/>
      <c r="S5" s="391"/>
      <c r="T5" s="392"/>
      <c r="U5" s="404"/>
    </row>
    <row r="6" spans="1:21" s="82" customFormat="1" ht="30" customHeight="1">
      <c r="A6" s="54" t="str">
        <f>ЗМІСТ!A29</f>
        <v>ОК. 10</v>
      </c>
      <c r="B6" s="383" t="str">
        <f>ЗМІСТ!B29</f>
        <v>Стажування (науково-педагогічна практика)</v>
      </c>
      <c r="C6" s="383"/>
      <c r="D6" s="383"/>
      <c r="E6" s="383"/>
      <c r="F6" s="383"/>
      <c r="G6" s="383"/>
      <c r="H6" s="58">
        <f>ЗМІСТ!G29</f>
        <v>2</v>
      </c>
      <c r="I6" s="55">
        <f>ROUNDDOWN(SUM(ЗМІСТ!Q29:S29)/1.5,0)</f>
        <v>4</v>
      </c>
      <c r="J6" s="409"/>
      <c r="K6" s="410"/>
      <c r="L6" s="81"/>
      <c r="M6" s="411" t="s">
        <v>116</v>
      </c>
      <c r="N6" s="412"/>
      <c r="O6" s="393" t="s">
        <v>155</v>
      </c>
      <c r="P6" s="394"/>
      <c r="Q6" s="394"/>
      <c r="R6" s="394"/>
      <c r="S6" s="394"/>
      <c r="T6" s="395"/>
      <c r="U6" s="374">
        <v>3</v>
      </c>
    </row>
    <row r="7" spans="1:21" s="82" customFormat="1" ht="30" customHeight="1">
      <c r="A7" s="54" t="str">
        <f>ЗМІСТ!A30</f>
        <v>ОК. 11</v>
      </c>
      <c r="B7" s="383" t="str">
        <f>ЗМІСТ!B30</f>
        <v>Виробнича практика</v>
      </c>
      <c r="C7" s="383"/>
      <c r="D7" s="383"/>
      <c r="E7" s="383"/>
      <c r="F7" s="383"/>
      <c r="G7" s="383"/>
      <c r="H7" s="58">
        <f>ЗМІСТ!G30</f>
        <v>2</v>
      </c>
      <c r="I7" s="55">
        <f>ROUNDDOWN(SUM(ЗМІСТ!Q30:S30)/1.5,0)</f>
        <v>6</v>
      </c>
      <c r="J7" s="409"/>
      <c r="K7" s="410"/>
      <c r="L7" s="81"/>
      <c r="M7" s="413"/>
      <c r="N7" s="414"/>
      <c r="O7" s="396"/>
      <c r="P7" s="397"/>
      <c r="Q7" s="397"/>
      <c r="R7" s="397"/>
      <c r="S7" s="397"/>
      <c r="T7" s="398"/>
      <c r="U7" s="375"/>
    </row>
    <row r="8" spans="1:21" s="82" customFormat="1" ht="30" customHeight="1" thickBot="1">
      <c r="A8" s="56" t="str">
        <f>ЗМІСТ!A31</f>
        <v>ОК. 12</v>
      </c>
      <c r="B8" s="408" t="str">
        <f>ЗМІСТ!B31</f>
        <v>Науково-дослідна практика</v>
      </c>
      <c r="C8" s="408"/>
      <c r="D8" s="408"/>
      <c r="E8" s="408"/>
      <c r="F8" s="408"/>
      <c r="G8" s="408"/>
      <c r="H8" s="59">
        <f>ЗМІСТ!G31</f>
        <v>3</v>
      </c>
      <c r="I8" s="57">
        <f>ROUNDDOWN(SUM(ЗМІСТ!Q31:S31)/1.5,0)</f>
        <v>2</v>
      </c>
      <c r="J8" s="371"/>
      <c r="K8" s="372"/>
      <c r="L8" s="81"/>
      <c r="M8" s="415"/>
      <c r="N8" s="416"/>
      <c r="O8" s="399"/>
      <c r="P8" s="400"/>
      <c r="Q8" s="400"/>
      <c r="R8" s="400"/>
      <c r="S8" s="400"/>
      <c r="T8" s="401"/>
      <c r="U8" s="376"/>
    </row>
    <row r="11" spans="1:21" ht="19.5" customHeight="1" thickBot="1">
      <c r="A11" s="373" t="s">
        <v>53</v>
      </c>
      <c r="B11" s="373"/>
      <c r="C11" s="373"/>
      <c r="D11" s="373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</row>
    <row r="12" spans="1:21" ht="24.75" customHeight="1">
      <c r="A12" s="417" t="s">
        <v>54</v>
      </c>
      <c r="B12" s="418"/>
      <c r="C12" s="418"/>
      <c r="D12" s="418"/>
      <c r="E12" s="418"/>
      <c r="F12" s="418"/>
      <c r="G12" s="418"/>
      <c r="H12" s="418"/>
      <c r="I12" s="30" t="s">
        <v>55</v>
      </c>
      <c r="J12" s="30" t="s">
        <v>56</v>
      </c>
      <c r="K12" s="30" t="s">
        <v>57</v>
      </c>
      <c r="L12" s="419" t="s">
        <v>40</v>
      </c>
      <c r="M12" s="420"/>
      <c r="N12" s="420"/>
      <c r="O12" s="420"/>
      <c r="P12" s="420"/>
      <c r="Q12" s="420"/>
      <c r="R12" s="420"/>
      <c r="S12" s="420"/>
      <c r="T12" s="420"/>
      <c r="U12" s="421"/>
    </row>
    <row r="13" spans="1:21" ht="24.75" customHeight="1">
      <c r="A13" s="359" t="s">
        <v>91</v>
      </c>
      <c r="B13" s="360"/>
      <c r="C13" s="360"/>
      <c r="D13" s="360"/>
      <c r="E13" s="360"/>
      <c r="F13" s="360"/>
      <c r="G13" s="360"/>
      <c r="H13" s="360"/>
      <c r="I13" s="31">
        <f>ЗМІСТ!Q6</f>
        <v>15</v>
      </c>
      <c r="J13" s="31">
        <f>ЗМІСТ!R6</f>
        <v>18</v>
      </c>
      <c r="K13" s="31">
        <f>ЗМІСТ!S6</f>
        <v>13</v>
      </c>
      <c r="L13" s="361">
        <f>SUM(I13:K13)</f>
        <v>46</v>
      </c>
      <c r="M13" s="362"/>
      <c r="N13" s="362"/>
      <c r="O13" s="362"/>
      <c r="P13" s="362"/>
      <c r="Q13" s="362"/>
      <c r="R13" s="362"/>
      <c r="S13" s="362"/>
      <c r="T13" s="362"/>
      <c r="U13" s="363"/>
    </row>
    <row r="14" spans="1:21" ht="24.75" customHeight="1">
      <c r="A14" s="359" t="s">
        <v>121</v>
      </c>
      <c r="B14" s="360"/>
      <c r="C14" s="360"/>
      <c r="D14" s="360"/>
      <c r="E14" s="360"/>
      <c r="F14" s="360"/>
      <c r="G14" s="360"/>
      <c r="H14" s="360"/>
      <c r="I14" s="31">
        <f>I13-ROUNDDOWN(SUM(ЗМІСТ!Q29:Q31)/1.5,0)</f>
        <v>15</v>
      </c>
      <c r="J14" s="31">
        <f>J13-ROUNDDOWN(SUM(ЗМІСТ!R29:R31)/1.5,0)</f>
        <v>8</v>
      </c>
      <c r="K14" s="31">
        <f>K13-ROUNDDOWN(SUM(ЗМІСТ!S29:S31)/1.5,0)</f>
        <v>11</v>
      </c>
      <c r="L14" s="361">
        <f aca="true" t="shared" si="0" ref="L14:L21">SUM(I14:K14)</f>
        <v>34</v>
      </c>
      <c r="M14" s="362"/>
      <c r="N14" s="362"/>
      <c r="O14" s="362"/>
      <c r="P14" s="362"/>
      <c r="Q14" s="362"/>
      <c r="R14" s="362"/>
      <c r="S14" s="362"/>
      <c r="T14" s="362"/>
      <c r="U14" s="363"/>
    </row>
    <row r="15" spans="1:21" ht="24.75" customHeight="1">
      <c r="A15" s="359" t="s">
        <v>58</v>
      </c>
      <c r="B15" s="360"/>
      <c r="C15" s="360"/>
      <c r="D15" s="360"/>
      <c r="E15" s="360"/>
      <c r="F15" s="360"/>
      <c r="G15" s="360"/>
      <c r="H15" s="360"/>
      <c r="I15" s="58">
        <f>10*(30-SUM(ЗМІСТ!Q29:Q31)-SUM(ЗМІСТ!Q25:Q25))</f>
        <v>270</v>
      </c>
      <c r="J15" s="58">
        <f>10*(30-SUM(ЗМІСТ!R29:R31)-SUM(ЗМІСТ!R25:R25))</f>
        <v>150</v>
      </c>
      <c r="K15" s="58">
        <f>10*(30-SUM(ЗМІСТ!S29:S31)-SUM(ЗМІСТ!S25:S25))</f>
        <v>270</v>
      </c>
      <c r="L15" s="361">
        <f t="shared" si="0"/>
        <v>690</v>
      </c>
      <c r="M15" s="362"/>
      <c r="N15" s="362"/>
      <c r="O15" s="362"/>
      <c r="P15" s="362"/>
      <c r="Q15" s="362"/>
      <c r="R15" s="362"/>
      <c r="S15" s="362"/>
      <c r="T15" s="362"/>
      <c r="U15" s="363"/>
    </row>
    <row r="16" spans="1:21" ht="24.75" customHeight="1">
      <c r="A16" s="359" t="s">
        <v>59</v>
      </c>
      <c r="B16" s="360"/>
      <c r="C16" s="360"/>
      <c r="D16" s="360"/>
      <c r="E16" s="360"/>
      <c r="F16" s="360"/>
      <c r="G16" s="360"/>
      <c r="H16" s="360"/>
      <c r="I16" s="32">
        <f>I15/I14</f>
        <v>18</v>
      </c>
      <c r="J16" s="32">
        <f>J15/J14</f>
        <v>18.75</v>
      </c>
      <c r="K16" s="32">
        <f>K15/K14</f>
        <v>24.545454545454547</v>
      </c>
      <c r="L16" s="361"/>
      <c r="M16" s="362"/>
      <c r="N16" s="362"/>
      <c r="O16" s="362"/>
      <c r="P16" s="362"/>
      <c r="Q16" s="362"/>
      <c r="R16" s="362"/>
      <c r="S16" s="362"/>
      <c r="T16" s="362"/>
      <c r="U16" s="363"/>
    </row>
    <row r="17" spans="1:21" ht="24.75" customHeight="1">
      <c r="A17" s="366" t="s">
        <v>60</v>
      </c>
      <c r="B17" s="367"/>
      <c r="C17" s="367"/>
      <c r="D17" s="367"/>
      <c r="E17" s="367"/>
      <c r="F17" s="367"/>
      <c r="G17" s="367"/>
      <c r="H17" s="367"/>
      <c r="I17" s="58">
        <f>ЗМІСТ!Q44</f>
        <v>30</v>
      </c>
      <c r="J17" s="58">
        <f>ЗМІСТ!R44</f>
        <v>30</v>
      </c>
      <c r="K17" s="58">
        <f>ЗМІСТ!S44</f>
        <v>30</v>
      </c>
      <c r="L17" s="361">
        <f t="shared" si="0"/>
        <v>90</v>
      </c>
      <c r="M17" s="362"/>
      <c r="N17" s="362"/>
      <c r="O17" s="362"/>
      <c r="P17" s="362"/>
      <c r="Q17" s="362"/>
      <c r="R17" s="362"/>
      <c r="S17" s="362"/>
      <c r="T17" s="362"/>
      <c r="U17" s="363"/>
    </row>
    <row r="18" spans="1:21" ht="24.75" customHeight="1">
      <c r="A18" s="359" t="s">
        <v>61</v>
      </c>
      <c r="B18" s="360"/>
      <c r="C18" s="360"/>
      <c r="D18" s="360"/>
      <c r="E18" s="360"/>
      <c r="F18" s="360"/>
      <c r="G18" s="360"/>
      <c r="H18" s="360"/>
      <c r="I18" s="2">
        <f>ЗМІСТ!Q46</f>
        <v>2</v>
      </c>
      <c r="J18" s="2">
        <f>ЗМІСТ!R46</f>
        <v>2</v>
      </c>
      <c r="K18" s="2">
        <f>ЗМІСТ!S46</f>
        <v>1</v>
      </c>
      <c r="L18" s="361">
        <f t="shared" si="0"/>
        <v>5</v>
      </c>
      <c r="M18" s="362"/>
      <c r="N18" s="362"/>
      <c r="O18" s="362"/>
      <c r="P18" s="362"/>
      <c r="Q18" s="362"/>
      <c r="R18" s="362"/>
      <c r="S18" s="362"/>
      <c r="T18" s="362"/>
      <c r="U18" s="363"/>
    </row>
    <row r="19" spans="1:21" ht="24.75" customHeight="1">
      <c r="A19" s="359" t="s">
        <v>92</v>
      </c>
      <c r="B19" s="360"/>
      <c r="C19" s="360"/>
      <c r="D19" s="360"/>
      <c r="E19" s="360"/>
      <c r="F19" s="360"/>
      <c r="G19" s="360"/>
      <c r="H19" s="360"/>
      <c r="I19" s="2">
        <f>ЗМІСТ!Q47</f>
        <v>4</v>
      </c>
      <c r="J19" s="2">
        <f>ЗМІСТ!R47</f>
        <v>2</v>
      </c>
      <c r="K19" s="2">
        <f>ЗМІСТ!S47</f>
        <v>4</v>
      </c>
      <c r="L19" s="361">
        <f t="shared" si="0"/>
        <v>10</v>
      </c>
      <c r="M19" s="362"/>
      <c r="N19" s="362"/>
      <c r="O19" s="362"/>
      <c r="P19" s="362"/>
      <c r="Q19" s="362"/>
      <c r="R19" s="362"/>
      <c r="S19" s="362"/>
      <c r="T19" s="362"/>
      <c r="U19" s="363"/>
    </row>
    <row r="20" spans="1:21" ht="24.75" customHeight="1">
      <c r="A20" s="427" t="s">
        <v>62</v>
      </c>
      <c r="B20" s="428"/>
      <c r="C20" s="428"/>
      <c r="D20" s="428"/>
      <c r="E20" s="428"/>
      <c r="F20" s="428"/>
      <c r="G20" s="428"/>
      <c r="H20" s="429"/>
      <c r="I20" s="33">
        <f>ЗМІСТ!Q48</f>
        <v>1</v>
      </c>
      <c r="J20" s="33">
        <f>ЗМІСТ!R48</f>
        <v>0</v>
      </c>
      <c r="K20" s="33">
        <f>ЗМІСТ!S48</f>
        <v>0</v>
      </c>
      <c r="L20" s="361">
        <f t="shared" si="0"/>
        <v>1</v>
      </c>
      <c r="M20" s="362"/>
      <c r="N20" s="362"/>
      <c r="O20" s="362"/>
      <c r="P20" s="362"/>
      <c r="Q20" s="362"/>
      <c r="R20" s="362"/>
      <c r="S20" s="362"/>
      <c r="T20" s="362"/>
      <c r="U20" s="363"/>
    </row>
    <row r="21" spans="1:21" ht="24.75" customHeight="1" thickBot="1">
      <c r="A21" s="430" t="s">
        <v>97</v>
      </c>
      <c r="B21" s="431"/>
      <c r="C21" s="431"/>
      <c r="D21" s="431"/>
      <c r="E21" s="431"/>
      <c r="F21" s="431"/>
      <c r="G21" s="431"/>
      <c r="H21" s="431"/>
      <c r="I21" s="34">
        <f>ЗМІСТ!Q49</f>
        <v>0</v>
      </c>
      <c r="J21" s="34">
        <f>ЗМІСТ!R49</f>
        <v>2</v>
      </c>
      <c r="K21" s="34">
        <f>ЗМІСТ!S49</f>
        <v>1</v>
      </c>
      <c r="L21" s="423">
        <f t="shared" si="0"/>
        <v>3</v>
      </c>
      <c r="M21" s="424"/>
      <c r="N21" s="424"/>
      <c r="O21" s="424"/>
      <c r="P21" s="424"/>
      <c r="Q21" s="424"/>
      <c r="R21" s="424"/>
      <c r="S21" s="424"/>
      <c r="T21" s="424"/>
      <c r="U21" s="425"/>
    </row>
    <row r="22" ht="15" customHeight="1"/>
    <row r="23" ht="15" customHeight="1"/>
    <row r="24" spans="1:21" s="82" customFormat="1" ht="24.75" customHeight="1">
      <c r="A24" s="426" t="s">
        <v>93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</row>
    <row r="25" spans="1:21" s="83" customFormat="1" ht="18.75">
      <c r="A25" s="131"/>
      <c r="B25" s="132"/>
      <c r="C25" s="133"/>
      <c r="D25" s="134"/>
      <c r="E25" s="135"/>
      <c r="F25" s="135"/>
      <c r="G25" s="135"/>
      <c r="H25" s="136"/>
      <c r="I25" s="137"/>
      <c r="J25" s="137"/>
      <c r="K25" s="135"/>
      <c r="L25" s="135"/>
      <c r="M25" s="135"/>
      <c r="N25" s="135"/>
      <c r="O25" s="135"/>
      <c r="P25" s="135"/>
      <c r="Q25" s="137"/>
      <c r="R25" s="137"/>
      <c r="S25" s="137"/>
      <c r="T25" s="137"/>
      <c r="U25" s="137"/>
    </row>
    <row r="26" spans="1:21" s="84" customFormat="1" ht="18.75">
      <c r="A26" s="138" t="s">
        <v>120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422" t="s">
        <v>63</v>
      </c>
      <c r="N26" s="422"/>
      <c r="O26" s="422"/>
      <c r="P26" s="422"/>
      <c r="Q26" s="422"/>
      <c r="R26" s="422"/>
      <c r="S26" s="422"/>
      <c r="T26" s="422"/>
      <c r="U26" s="422"/>
    </row>
    <row r="27" spans="1:21" s="84" customFormat="1" ht="24.75" customHeight="1">
      <c r="A27" s="140" t="s">
        <v>117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422" t="s">
        <v>99</v>
      </c>
      <c r="N27" s="422"/>
      <c r="O27" s="422"/>
      <c r="P27" s="422"/>
      <c r="Q27" s="422"/>
      <c r="R27" s="422"/>
      <c r="S27" s="422"/>
      <c r="T27" s="422"/>
      <c r="U27" s="422"/>
    </row>
    <row r="28" spans="1:21" s="141" customFormat="1" ht="19.5" customHeight="1">
      <c r="A28" s="140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</row>
    <row r="29" spans="1:21" s="84" customFormat="1" ht="19.5" customHeight="1">
      <c r="A29" s="142" t="s">
        <v>94</v>
      </c>
      <c r="B29" s="142"/>
      <c r="C29" s="142"/>
      <c r="D29" s="142"/>
      <c r="E29" s="143"/>
      <c r="F29" s="144"/>
      <c r="G29" s="144"/>
      <c r="H29" s="145" t="s">
        <v>204</v>
      </c>
      <c r="I29" s="145"/>
      <c r="J29" s="145"/>
      <c r="K29" s="145"/>
      <c r="L29" s="145"/>
      <c r="M29" s="422" t="s">
        <v>95</v>
      </c>
      <c r="N29" s="422"/>
      <c r="O29" s="422"/>
      <c r="P29" s="422"/>
      <c r="Q29" s="422"/>
      <c r="R29" s="422"/>
      <c r="S29" s="422"/>
      <c r="T29" s="422"/>
      <c r="U29" s="422"/>
    </row>
    <row r="30" spans="1:21" s="84" customFormat="1" ht="24.75" customHeight="1">
      <c r="A30" s="139"/>
      <c r="B30" s="139"/>
      <c r="C30" s="146"/>
      <c r="D30" s="146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s="84" customFormat="1" ht="19.5" customHeight="1">
      <c r="A31" s="147" t="s">
        <v>205</v>
      </c>
      <c r="B31" s="147"/>
      <c r="C31" s="147"/>
      <c r="D31" s="147"/>
      <c r="E31" s="149"/>
      <c r="F31" s="144"/>
      <c r="G31" s="144"/>
      <c r="H31" s="147" t="s">
        <v>206</v>
      </c>
      <c r="I31" s="145"/>
      <c r="J31" s="145"/>
      <c r="K31" s="145"/>
      <c r="L31" s="364" t="s">
        <v>207</v>
      </c>
      <c r="M31" s="364"/>
      <c r="N31" s="364"/>
      <c r="O31" s="364"/>
      <c r="P31" s="364"/>
      <c r="Q31" s="364"/>
      <c r="R31" s="365" t="s">
        <v>208</v>
      </c>
      <c r="S31" s="365"/>
      <c r="T31" s="365"/>
      <c r="U31" s="365"/>
    </row>
    <row r="33" spans="12:20" ht="18.75">
      <c r="L33" s="147"/>
      <c r="Q33" s="148"/>
      <c r="R33" s="148"/>
      <c r="T33" s="148"/>
    </row>
  </sheetData>
  <sheetProtection deleteRows="0"/>
  <mergeCells count="47">
    <mergeCell ref="M27:U27"/>
    <mergeCell ref="M29:U29"/>
    <mergeCell ref="L18:U18"/>
    <mergeCell ref="L21:U21"/>
    <mergeCell ref="A24:U24"/>
    <mergeCell ref="M26:U26"/>
    <mergeCell ref="A19:H19"/>
    <mergeCell ref="A20:H20"/>
    <mergeCell ref="A21:H21"/>
    <mergeCell ref="L19:U19"/>
    <mergeCell ref="L20:U20"/>
    <mergeCell ref="A12:H12"/>
    <mergeCell ref="A13:H13"/>
    <mergeCell ref="A15:H15"/>
    <mergeCell ref="A14:H14"/>
    <mergeCell ref="L12:U12"/>
    <mergeCell ref="A18:H18"/>
    <mergeCell ref="L15:U15"/>
    <mergeCell ref="L14:U14"/>
    <mergeCell ref="L17:U17"/>
    <mergeCell ref="A2:C2"/>
    <mergeCell ref="M2:P2"/>
    <mergeCell ref="A3:A5"/>
    <mergeCell ref="B3:G5"/>
    <mergeCell ref="H3:H5"/>
    <mergeCell ref="B8:G8"/>
    <mergeCell ref="J6:K6"/>
    <mergeCell ref="B7:G7"/>
    <mergeCell ref="J7:K7"/>
    <mergeCell ref="M6:N8"/>
    <mergeCell ref="U6:U8"/>
    <mergeCell ref="M3:N5"/>
    <mergeCell ref="I3:K3"/>
    <mergeCell ref="B6:G6"/>
    <mergeCell ref="O3:T5"/>
    <mergeCell ref="O6:T8"/>
    <mergeCell ref="U3:U5"/>
    <mergeCell ref="A16:H16"/>
    <mergeCell ref="L16:U16"/>
    <mergeCell ref="L31:Q31"/>
    <mergeCell ref="R31:U31"/>
    <mergeCell ref="A17:H17"/>
    <mergeCell ref="I4:I5"/>
    <mergeCell ref="J4:K5"/>
    <mergeCell ref="J8:K8"/>
    <mergeCell ref="A11:D11"/>
    <mergeCell ref="L13:U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G8" sqref="G8"/>
    </sheetView>
  </sheetViews>
  <sheetFormatPr defaultColWidth="8.875" defaultRowHeight="12.75"/>
  <cols>
    <col min="1" max="1" width="11.75390625" style="60" customWidth="1"/>
    <col min="2" max="16384" width="8.875" style="60" customWidth="1"/>
  </cols>
  <sheetData>
    <row r="1" spans="1:4" ht="12.75">
      <c r="A1" s="10"/>
      <c r="B1" s="10"/>
      <c r="C1" s="10"/>
      <c r="D1" s="10"/>
    </row>
    <row r="2" spans="1:4" ht="15.75">
      <c r="A2" s="93" t="s">
        <v>122</v>
      </c>
      <c r="B2" s="93"/>
      <c r="C2" s="93"/>
      <c r="D2" s="93"/>
    </row>
    <row r="3" spans="1:4" ht="15.75">
      <c r="A3" s="37" t="s">
        <v>47</v>
      </c>
      <c r="B3" s="38">
        <v>1</v>
      </c>
      <c r="C3" s="38">
        <v>2</v>
      </c>
      <c r="D3" s="38">
        <v>3</v>
      </c>
    </row>
    <row r="4" spans="1:4" ht="15.75">
      <c r="A4" s="37" t="s">
        <v>96</v>
      </c>
      <c r="B4" s="38">
        <f>COUNTA(ЗМІСТ!Q11:Q13,ЗМІСТ!Q17:Q21,ЗМІСТ!Q25:Q25,ЗМІСТ!Q29:Q31,ЗМІСТ!Q37:Q41)</f>
        <v>7</v>
      </c>
      <c r="C4" s="38">
        <f>COUNTA(ЗМІСТ!R11:R13,ЗМІСТ!R17:R21,ЗМІСТ!R25:R25,ЗМІСТ!R29:R31,ЗМІСТ!R37:R41)</f>
        <v>6</v>
      </c>
      <c r="D4" s="38">
        <f>COUNTA(ЗМІСТ!S11:S13,ЗМІСТ!S17:S21,ЗМІСТ!S25:S25,ЗМІСТ!S29:S31,ЗМІСТ!S37:S41)</f>
        <v>6</v>
      </c>
    </row>
  </sheetData>
  <sheetProtection deleteRows="0"/>
  <conditionalFormatting sqref="B4:D4">
    <cfRule type="cellIs" priority="1" dxfId="31" operator="lessThanOrEqual" stopIfTrue="1">
      <formula>8</formula>
    </cfRule>
    <cfRule type="cellIs" priority="2" dxfId="30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33"/>
  <sheetViews>
    <sheetView zoomScale="70" zoomScaleNormal="70" zoomScalePageLayoutView="0" workbookViewId="0" topLeftCell="A1">
      <selection activeCell="I28" sqref="I28"/>
    </sheetView>
  </sheetViews>
  <sheetFormatPr defaultColWidth="9.00390625" defaultRowHeight="12.75"/>
  <cols>
    <col min="1" max="1" width="107.75390625" style="0" customWidth="1"/>
  </cols>
  <sheetData>
    <row r="2" spans="1:2" ht="12.75">
      <c r="A2" t="s">
        <v>156</v>
      </c>
      <c r="B2" t="s">
        <v>157</v>
      </c>
    </row>
    <row r="3" ht="12.75">
      <c r="B3" s="95"/>
    </row>
    <row r="4" spans="1:2" s="94" customFormat="1" ht="15" customHeight="1">
      <c r="A4" s="99" t="s">
        <v>163</v>
      </c>
      <c r="B4" s="98">
        <v>6</v>
      </c>
    </row>
    <row r="5" spans="1:2" s="94" customFormat="1" ht="15" customHeight="1">
      <c r="A5" s="99" t="s">
        <v>164</v>
      </c>
      <c r="B5" s="98">
        <v>6</v>
      </c>
    </row>
    <row r="6" spans="1:2" s="94" customFormat="1" ht="15" customHeight="1">
      <c r="A6" s="99" t="s">
        <v>165</v>
      </c>
      <c r="B6" s="98">
        <v>6</v>
      </c>
    </row>
    <row r="7" spans="1:2" s="94" customFormat="1" ht="15" customHeight="1">
      <c r="A7" s="99" t="s">
        <v>166</v>
      </c>
      <c r="B7" s="98">
        <v>6</v>
      </c>
    </row>
    <row r="8" spans="1:2" s="94" customFormat="1" ht="15" customHeight="1">
      <c r="A8" s="99" t="s">
        <v>167</v>
      </c>
      <c r="B8" s="98">
        <v>6</v>
      </c>
    </row>
    <row r="9" spans="1:2" s="94" customFormat="1" ht="15" customHeight="1">
      <c r="A9" s="99" t="s">
        <v>168</v>
      </c>
      <c r="B9" s="98">
        <v>6</v>
      </c>
    </row>
    <row r="10" spans="1:2" s="94" customFormat="1" ht="15" customHeight="1">
      <c r="A10" s="99"/>
      <c r="B10" s="98"/>
    </row>
    <row r="11" spans="1:2" s="94" customFormat="1" ht="15" customHeight="1">
      <c r="A11" s="99"/>
      <c r="B11" s="98"/>
    </row>
    <row r="12" spans="1:2" s="94" customFormat="1" ht="15" customHeight="1">
      <c r="A12" s="99"/>
      <c r="B12" s="98"/>
    </row>
    <row r="13" spans="1:2" s="94" customFormat="1" ht="15" customHeight="1">
      <c r="A13" s="99"/>
      <c r="B13" s="98"/>
    </row>
    <row r="14" spans="1:2" s="94" customFormat="1" ht="15" customHeight="1">
      <c r="A14" s="99"/>
      <c r="B14" s="98"/>
    </row>
    <row r="15" spans="1:2" s="94" customFormat="1" ht="15" customHeight="1">
      <c r="A15" s="99"/>
      <c r="B15" s="98"/>
    </row>
    <row r="16" spans="1:2" s="94" customFormat="1" ht="15" customHeight="1">
      <c r="A16" s="99"/>
      <c r="B16" s="98"/>
    </row>
    <row r="17" spans="1:2" s="94" customFormat="1" ht="15" customHeight="1">
      <c r="A17" s="99"/>
      <c r="B17" s="98"/>
    </row>
    <row r="18" spans="1:2" s="94" customFormat="1" ht="15" customHeight="1">
      <c r="A18" s="99"/>
      <c r="B18" s="98"/>
    </row>
    <row r="19" spans="1:2" s="94" customFormat="1" ht="15" customHeight="1">
      <c r="A19" s="99"/>
      <c r="B19" s="98"/>
    </row>
    <row r="20" spans="1:2" ht="15.75">
      <c r="A20" s="96"/>
      <c r="B20" s="98"/>
    </row>
    <row r="21" spans="1:2" ht="15.75">
      <c r="A21" s="97"/>
      <c r="B21" s="98"/>
    </row>
    <row r="22" spans="1:2" ht="12.75">
      <c r="A22" s="99"/>
      <c r="B22" s="98"/>
    </row>
    <row r="23" spans="1:2" ht="12.75">
      <c r="A23" s="99"/>
      <c r="B23" s="98"/>
    </row>
    <row r="24" spans="1:2" ht="12.75">
      <c r="A24" s="99"/>
      <c r="B24" s="98"/>
    </row>
    <row r="25" spans="1:2" ht="12.75">
      <c r="A25" s="99"/>
      <c r="B25" s="98"/>
    </row>
    <row r="26" spans="1:2" ht="12.75">
      <c r="A26" s="99"/>
      <c r="B26" s="98"/>
    </row>
    <row r="27" spans="1:2" ht="15.75">
      <c r="A27" s="96"/>
      <c r="B27" s="98"/>
    </row>
    <row r="28" spans="1:2" ht="15.75">
      <c r="A28" s="96"/>
      <c r="B28" s="98"/>
    </row>
    <row r="29" spans="1:2" ht="12.75">
      <c r="A29" s="99"/>
      <c r="B29" s="98"/>
    </row>
    <row r="30" spans="1:2" ht="12.75">
      <c r="A30" s="99"/>
      <c r="B30" s="98"/>
    </row>
    <row r="31" spans="1:2" ht="12.75">
      <c r="A31" s="99"/>
      <c r="B31" s="98"/>
    </row>
    <row r="32" spans="1:2" ht="12.75">
      <c r="A32" s="99"/>
      <c r="B32" s="98"/>
    </row>
    <row r="33" spans="1:2" ht="12.75">
      <c r="A33" s="99"/>
      <c r="B33" s="9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7"/>
  <sheetViews>
    <sheetView zoomScale="70" zoomScaleNormal="70" zoomScalePageLayoutView="0" workbookViewId="0" topLeftCell="A1">
      <selection activeCell="R16" sqref="R16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00"/>
      <c r="B1" s="101" t="s">
        <v>194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7.25" thickBot="1" thickTop="1">
      <c r="A2" s="331" t="s">
        <v>169</v>
      </c>
      <c r="B2" s="334" t="s">
        <v>170</v>
      </c>
      <c r="C2" s="337" t="s">
        <v>185</v>
      </c>
      <c r="D2" s="338"/>
      <c r="E2" s="338"/>
      <c r="F2" s="338"/>
      <c r="G2" s="338"/>
      <c r="H2" s="338"/>
      <c r="I2" s="339" t="s">
        <v>171</v>
      </c>
      <c r="J2" s="339"/>
      <c r="K2" s="339"/>
      <c r="L2" s="339"/>
      <c r="M2" s="102">
        <v>18</v>
      </c>
      <c r="N2" s="103"/>
      <c r="O2" s="337" t="s">
        <v>186</v>
      </c>
      <c r="P2" s="338"/>
      <c r="Q2" s="338"/>
      <c r="R2" s="338"/>
      <c r="S2" s="338"/>
      <c r="T2" s="338"/>
      <c r="U2" s="339" t="s">
        <v>171</v>
      </c>
      <c r="V2" s="339"/>
      <c r="W2" s="339"/>
      <c r="X2" s="339"/>
      <c r="Y2" s="102">
        <v>9</v>
      </c>
      <c r="Z2" s="103"/>
      <c r="AA2" s="351" t="s">
        <v>172</v>
      </c>
    </row>
    <row r="3" spans="1:27" ht="16.5" thickBot="1">
      <c r="A3" s="332"/>
      <c r="B3" s="335"/>
      <c r="C3" s="328" t="s">
        <v>60</v>
      </c>
      <c r="D3" s="343" t="s">
        <v>10</v>
      </c>
      <c r="E3" s="340" t="s">
        <v>173</v>
      </c>
      <c r="F3" s="341"/>
      <c r="G3" s="341"/>
      <c r="H3" s="342"/>
      <c r="I3" s="343" t="s">
        <v>174</v>
      </c>
      <c r="J3" s="346" t="s">
        <v>175</v>
      </c>
      <c r="K3" s="346" t="s">
        <v>176</v>
      </c>
      <c r="L3" s="346" t="s">
        <v>177</v>
      </c>
      <c r="M3" s="340" t="s">
        <v>178</v>
      </c>
      <c r="N3" s="354"/>
      <c r="O3" s="328" t="s">
        <v>60</v>
      </c>
      <c r="P3" s="343" t="s">
        <v>10</v>
      </c>
      <c r="Q3" s="340" t="s">
        <v>173</v>
      </c>
      <c r="R3" s="341"/>
      <c r="S3" s="341"/>
      <c r="T3" s="342"/>
      <c r="U3" s="343" t="s">
        <v>174</v>
      </c>
      <c r="V3" s="346" t="s">
        <v>175</v>
      </c>
      <c r="W3" s="346" t="s">
        <v>176</v>
      </c>
      <c r="X3" s="346" t="s">
        <v>177</v>
      </c>
      <c r="Y3" s="340" t="s">
        <v>178</v>
      </c>
      <c r="Z3" s="354"/>
      <c r="AA3" s="352"/>
    </row>
    <row r="4" spans="1:27" ht="16.5" thickBot="1">
      <c r="A4" s="332"/>
      <c r="B4" s="335"/>
      <c r="C4" s="329"/>
      <c r="D4" s="344"/>
      <c r="E4" s="346" t="s">
        <v>0</v>
      </c>
      <c r="F4" s="340" t="s">
        <v>179</v>
      </c>
      <c r="G4" s="341"/>
      <c r="H4" s="342"/>
      <c r="I4" s="344"/>
      <c r="J4" s="347"/>
      <c r="K4" s="347"/>
      <c r="L4" s="347"/>
      <c r="M4" s="346" t="s">
        <v>180</v>
      </c>
      <c r="N4" s="349" t="s">
        <v>181</v>
      </c>
      <c r="O4" s="329"/>
      <c r="P4" s="344"/>
      <c r="Q4" s="346" t="s">
        <v>0</v>
      </c>
      <c r="R4" s="340" t="s">
        <v>179</v>
      </c>
      <c r="S4" s="341"/>
      <c r="T4" s="342"/>
      <c r="U4" s="344"/>
      <c r="V4" s="347"/>
      <c r="W4" s="347"/>
      <c r="X4" s="347"/>
      <c r="Y4" s="346" t="s">
        <v>180</v>
      </c>
      <c r="Z4" s="349" t="s">
        <v>181</v>
      </c>
      <c r="AA4" s="352"/>
    </row>
    <row r="5" spans="1:27" ht="37.5" thickBot="1">
      <c r="A5" s="333"/>
      <c r="B5" s="336"/>
      <c r="C5" s="330"/>
      <c r="D5" s="345"/>
      <c r="E5" s="348"/>
      <c r="F5" s="104" t="s">
        <v>182</v>
      </c>
      <c r="G5" s="104" t="s">
        <v>183</v>
      </c>
      <c r="H5" s="104" t="s">
        <v>184</v>
      </c>
      <c r="I5" s="345"/>
      <c r="J5" s="348"/>
      <c r="K5" s="348"/>
      <c r="L5" s="348"/>
      <c r="M5" s="348"/>
      <c r="N5" s="350"/>
      <c r="O5" s="330"/>
      <c r="P5" s="345"/>
      <c r="Q5" s="348"/>
      <c r="R5" s="104" t="s">
        <v>182</v>
      </c>
      <c r="S5" s="104" t="s">
        <v>183</v>
      </c>
      <c r="T5" s="104" t="s">
        <v>184</v>
      </c>
      <c r="U5" s="345"/>
      <c r="V5" s="348"/>
      <c r="W5" s="348"/>
      <c r="X5" s="348"/>
      <c r="Y5" s="348"/>
      <c r="Z5" s="350"/>
      <c r="AA5" s="353"/>
    </row>
    <row r="6" spans="1:27" ht="16.5" thickBot="1">
      <c r="A6" s="105">
        <v>1</v>
      </c>
      <c r="B6" s="118" t="s">
        <v>140</v>
      </c>
      <c r="C6" s="106">
        <v>3</v>
      </c>
      <c r="D6" s="107">
        <f>C6*30</f>
        <v>90</v>
      </c>
      <c r="E6" s="108">
        <f>SUM(F6:H6)</f>
        <v>20</v>
      </c>
      <c r="F6" s="109">
        <v>12</v>
      </c>
      <c r="G6" s="109">
        <v>8</v>
      </c>
      <c r="H6" s="109"/>
      <c r="I6" s="108">
        <f>D6-E6</f>
        <v>70</v>
      </c>
      <c r="J6" s="110">
        <f>E6/$M$2</f>
        <v>1.1111111111111112</v>
      </c>
      <c r="K6" s="109"/>
      <c r="L6" s="108">
        <f>ROUND(C6/3,0)</f>
        <v>1</v>
      </c>
      <c r="M6" s="109">
        <v>1</v>
      </c>
      <c r="N6" s="111"/>
      <c r="O6" s="106"/>
      <c r="P6" s="107">
        <f aca="true" t="shared" si="0" ref="P6:P16">O6*30</f>
        <v>0</v>
      </c>
      <c r="Q6" s="108">
        <f aca="true" t="shared" si="1" ref="Q6:Q16">SUM(R6:T6)</f>
        <v>0</v>
      </c>
      <c r="R6" s="109"/>
      <c r="S6" s="109"/>
      <c r="T6" s="109"/>
      <c r="U6" s="108">
        <f aca="true" t="shared" si="2" ref="U6:U16">P6-Q6</f>
        <v>0</v>
      </c>
      <c r="V6" s="110">
        <f>Q6/$Y$2</f>
        <v>0</v>
      </c>
      <c r="W6" s="109"/>
      <c r="X6" s="108">
        <f aca="true" t="shared" si="3" ref="X6:X16">ROUND(O6/3,0)</f>
        <v>0</v>
      </c>
      <c r="Y6" s="109"/>
      <c r="Z6" s="111"/>
      <c r="AA6" s="112"/>
    </row>
    <row r="7" spans="1:27" ht="32.25" thickBot="1">
      <c r="A7" s="105">
        <v>2</v>
      </c>
      <c r="B7" s="118" t="s">
        <v>150</v>
      </c>
      <c r="C7" s="106">
        <v>3</v>
      </c>
      <c r="D7" s="107">
        <f aca="true" t="shared" si="4" ref="D7:D16">C7*30</f>
        <v>90</v>
      </c>
      <c r="E7" s="108">
        <f aca="true" t="shared" si="5" ref="E7:E16">SUM(F7:H7)</f>
        <v>20</v>
      </c>
      <c r="F7" s="109">
        <v>12</v>
      </c>
      <c r="G7" s="109">
        <v>8</v>
      </c>
      <c r="H7" s="109"/>
      <c r="I7" s="108">
        <f aca="true" t="shared" si="6" ref="I7:I16">D7-E7</f>
        <v>70</v>
      </c>
      <c r="J7" s="110">
        <f aca="true" t="shared" si="7" ref="J7:J16">E7/$M$2</f>
        <v>1.1111111111111112</v>
      </c>
      <c r="K7" s="109"/>
      <c r="L7" s="108">
        <f aca="true" t="shared" si="8" ref="L7:L16">ROUND(C7/3,0)</f>
        <v>1</v>
      </c>
      <c r="M7" s="109">
        <v>1</v>
      </c>
      <c r="N7" s="111"/>
      <c r="O7" s="106"/>
      <c r="P7" s="107">
        <f t="shared" si="0"/>
        <v>0</v>
      </c>
      <c r="Q7" s="108">
        <f t="shared" si="1"/>
        <v>0</v>
      </c>
      <c r="R7" s="109"/>
      <c r="S7" s="109"/>
      <c r="T7" s="109"/>
      <c r="U7" s="108">
        <f t="shared" si="2"/>
        <v>0</v>
      </c>
      <c r="V7" s="110">
        <f aca="true" t="shared" si="9" ref="V7:V16">Q7/$Y$2</f>
        <v>0</v>
      </c>
      <c r="W7" s="109"/>
      <c r="X7" s="108">
        <f t="shared" si="3"/>
        <v>0</v>
      </c>
      <c r="Y7" s="109"/>
      <c r="Z7" s="111"/>
      <c r="AA7" s="112"/>
    </row>
    <row r="8" spans="1:27" ht="16.5" thickBot="1">
      <c r="A8" s="105">
        <v>3</v>
      </c>
      <c r="B8" s="118" t="s">
        <v>141</v>
      </c>
      <c r="C8" s="106">
        <v>3</v>
      </c>
      <c r="D8" s="107">
        <f t="shared" si="4"/>
        <v>90</v>
      </c>
      <c r="E8" s="108">
        <f t="shared" si="5"/>
        <v>20</v>
      </c>
      <c r="F8" s="109"/>
      <c r="G8" s="109">
        <v>20</v>
      </c>
      <c r="H8" s="109"/>
      <c r="I8" s="108">
        <f t="shared" si="6"/>
        <v>70</v>
      </c>
      <c r="J8" s="110">
        <f t="shared" si="7"/>
        <v>1.1111111111111112</v>
      </c>
      <c r="K8" s="109"/>
      <c r="L8" s="108">
        <f t="shared" si="8"/>
        <v>1</v>
      </c>
      <c r="M8" s="109"/>
      <c r="N8" s="111">
        <v>1</v>
      </c>
      <c r="O8" s="106">
        <v>3</v>
      </c>
      <c r="P8" s="107">
        <f t="shared" si="0"/>
        <v>90</v>
      </c>
      <c r="Q8" s="108">
        <f t="shared" si="1"/>
        <v>20</v>
      </c>
      <c r="R8" s="109"/>
      <c r="S8" s="109">
        <v>20</v>
      </c>
      <c r="T8" s="109"/>
      <c r="U8" s="108">
        <f t="shared" si="2"/>
        <v>70</v>
      </c>
      <c r="V8" s="110">
        <f t="shared" si="9"/>
        <v>2.2222222222222223</v>
      </c>
      <c r="W8" s="109"/>
      <c r="X8" s="108">
        <f t="shared" si="3"/>
        <v>1</v>
      </c>
      <c r="Y8" s="109">
        <v>2</v>
      </c>
      <c r="Z8" s="111"/>
      <c r="AA8" s="112"/>
    </row>
    <row r="9" spans="1:27" ht="40.5" customHeight="1" thickBot="1">
      <c r="A9" s="105">
        <v>4</v>
      </c>
      <c r="B9" s="118" t="s">
        <v>159</v>
      </c>
      <c r="C9" s="106">
        <v>6</v>
      </c>
      <c r="D9" s="107">
        <f t="shared" si="4"/>
        <v>180</v>
      </c>
      <c r="E9" s="108">
        <f t="shared" si="5"/>
        <v>60</v>
      </c>
      <c r="F9" s="109">
        <v>12</v>
      </c>
      <c r="G9" s="109">
        <v>24</v>
      </c>
      <c r="H9" s="109">
        <v>24</v>
      </c>
      <c r="I9" s="108">
        <f t="shared" si="6"/>
        <v>120</v>
      </c>
      <c r="J9" s="110">
        <f t="shared" si="7"/>
        <v>3.3333333333333335</v>
      </c>
      <c r="K9" s="109"/>
      <c r="L9" s="108">
        <f t="shared" si="8"/>
        <v>2</v>
      </c>
      <c r="M9" s="109"/>
      <c r="N9" s="111">
        <v>1</v>
      </c>
      <c r="O9" s="106"/>
      <c r="P9" s="107">
        <f t="shared" si="0"/>
        <v>0</v>
      </c>
      <c r="Q9" s="108">
        <f t="shared" si="1"/>
        <v>0</v>
      </c>
      <c r="R9" s="109"/>
      <c r="S9" s="109"/>
      <c r="T9" s="109"/>
      <c r="U9" s="108">
        <f t="shared" si="2"/>
        <v>0</v>
      </c>
      <c r="V9" s="110">
        <f t="shared" si="9"/>
        <v>0</v>
      </c>
      <c r="W9" s="109"/>
      <c r="X9" s="108">
        <f t="shared" si="3"/>
        <v>0</v>
      </c>
      <c r="Y9" s="109"/>
      <c r="Z9" s="111"/>
      <c r="AA9" s="112"/>
    </row>
    <row r="10" spans="1:27" ht="16.5" thickBot="1">
      <c r="A10" s="105">
        <v>5</v>
      </c>
      <c r="B10" s="119" t="s">
        <v>160</v>
      </c>
      <c r="C10" s="106">
        <v>7</v>
      </c>
      <c r="D10" s="107">
        <f t="shared" si="4"/>
        <v>210</v>
      </c>
      <c r="E10" s="108">
        <f t="shared" si="5"/>
        <v>70</v>
      </c>
      <c r="F10" s="109">
        <v>14</v>
      </c>
      <c r="G10" s="109">
        <v>28</v>
      </c>
      <c r="H10" s="109">
        <v>28</v>
      </c>
      <c r="I10" s="108">
        <f t="shared" si="6"/>
        <v>140</v>
      </c>
      <c r="J10" s="110">
        <f t="shared" si="7"/>
        <v>3.888888888888889</v>
      </c>
      <c r="K10" s="109"/>
      <c r="L10" s="108">
        <f t="shared" si="8"/>
        <v>2</v>
      </c>
      <c r="M10" s="109"/>
      <c r="N10" s="111">
        <v>1</v>
      </c>
      <c r="O10" s="106">
        <v>5</v>
      </c>
      <c r="P10" s="107">
        <f t="shared" si="0"/>
        <v>150</v>
      </c>
      <c r="Q10" s="108">
        <f t="shared" si="1"/>
        <v>50</v>
      </c>
      <c r="R10" s="109">
        <v>10</v>
      </c>
      <c r="S10" s="109">
        <v>20</v>
      </c>
      <c r="T10" s="109">
        <v>20</v>
      </c>
      <c r="U10" s="108">
        <f t="shared" si="2"/>
        <v>100</v>
      </c>
      <c r="V10" s="110">
        <f t="shared" si="9"/>
        <v>5.555555555555555</v>
      </c>
      <c r="W10" s="109"/>
      <c r="X10" s="108">
        <f t="shared" si="3"/>
        <v>2</v>
      </c>
      <c r="Y10" s="109">
        <v>2</v>
      </c>
      <c r="Z10" s="111"/>
      <c r="AA10" s="112"/>
    </row>
    <row r="11" spans="1:27" ht="16.5" thickBot="1">
      <c r="A11" s="105">
        <v>6</v>
      </c>
      <c r="B11" s="119" t="s">
        <v>152</v>
      </c>
      <c r="C11" s="106">
        <v>3</v>
      </c>
      <c r="D11" s="107">
        <f t="shared" si="4"/>
        <v>90</v>
      </c>
      <c r="E11" s="108">
        <f t="shared" si="5"/>
        <v>0</v>
      </c>
      <c r="F11" s="109"/>
      <c r="G11" s="109"/>
      <c r="H11" s="109"/>
      <c r="I11" s="108">
        <f t="shared" si="6"/>
        <v>90</v>
      </c>
      <c r="J11" s="110">
        <f t="shared" si="7"/>
        <v>0</v>
      </c>
      <c r="K11" s="109">
        <v>1</v>
      </c>
      <c r="L11" s="108">
        <v>0</v>
      </c>
      <c r="M11" s="109"/>
      <c r="N11" s="111"/>
      <c r="O11" s="106"/>
      <c r="P11" s="107">
        <f t="shared" si="0"/>
        <v>0</v>
      </c>
      <c r="Q11" s="108">
        <f t="shared" si="1"/>
        <v>0</v>
      </c>
      <c r="R11" s="109"/>
      <c r="S11" s="109"/>
      <c r="T11" s="109"/>
      <c r="U11" s="108">
        <f t="shared" si="2"/>
        <v>0</v>
      </c>
      <c r="V11" s="110">
        <f t="shared" si="9"/>
        <v>0</v>
      </c>
      <c r="W11" s="109"/>
      <c r="X11" s="108">
        <f t="shared" si="3"/>
        <v>0</v>
      </c>
      <c r="Y11" s="109"/>
      <c r="Z11" s="111"/>
      <c r="AA11" s="112"/>
    </row>
    <row r="12" spans="1:27" ht="16.5" thickBot="1">
      <c r="A12" s="105">
        <v>7</v>
      </c>
      <c r="B12" s="118" t="s">
        <v>146</v>
      </c>
      <c r="C12" s="106">
        <v>5</v>
      </c>
      <c r="D12" s="107">
        <f t="shared" si="4"/>
        <v>150</v>
      </c>
      <c r="E12" s="108">
        <f t="shared" si="5"/>
        <v>0</v>
      </c>
      <c r="F12" s="109"/>
      <c r="G12" s="109"/>
      <c r="H12" s="109"/>
      <c r="I12" s="108">
        <v>96</v>
      </c>
      <c r="J12" s="110">
        <f t="shared" si="7"/>
        <v>0</v>
      </c>
      <c r="K12" s="109"/>
      <c r="L12" s="108">
        <f t="shared" si="8"/>
        <v>2</v>
      </c>
      <c r="M12" s="109"/>
      <c r="N12" s="111">
        <v>1</v>
      </c>
      <c r="O12" s="106"/>
      <c r="P12" s="107">
        <f t="shared" si="0"/>
        <v>0</v>
      </c>
      <c r="Q12" s="108">
        <f t="shared" si="1"/>
        <v>0</v>
      </c>
      <c r="R12" s="109"/>
      <c r="S12" s="109"/>
      <c r="T12" s="109"/>
      <c r="U12" s="108">
        <f t="shared" si="2"/>
        <v>0</v>
      </c>
      <c r="V12" s="110">
        <f t="shared" si="9"/>
        <v>0</v>
      </c>
      <c r="W12" s="109"/>
      <c r="X12" s="108">
        <f t="shared" si="3"/>
        <v>0</v>
      </c>
      <c r="Y12" s="109"/>
      <c r="Z12" s="111"/>
      <c r="AA12" s="112"/>
    </row>
    <row r="13" spans="1:27" ht="16.5" thickBot="1">
      <c r="A13" s="105">
        <v>8</v>
      </c>
      <c r="B13" s="118" t="s">
        <v>151</v>
      </c>
      <c r="C13" s="106"/>
      <c r="D13" s="107">
        <f t="shared" si="4"/>
        <v>0</v>
      </c>
      <c r="E13" s="108">
        <f t="shared" si="5"/>
        <v>0</v>
      </c>
      <c r="F13" s="109"/>
      <c r="G13" s="109"/>
      <c r="H13" s="109"/>
      <c r="I13" s="108">
        <f t="shared" si="6"/>
        <v>0</v>
      </c>
      <c r="J13" s="110">
        <f t="shared" si="7"/>
        <v>0</v>
      </c>
      <c r="K13" s="109"/>
      <c r="L13" s="108">
        <f t="shared" si="8"/>
        <v>0</v>
      </c>
      <c r="M13" s="109"/>
      <c r="N13" s="111"/>
      <c r="O13" s="106">
        <v>3</v>
      </c>
      <c r="P13" s="107">
        <f t="shared" si="0"/>
        <v>90</v>
      </c>
      <c r="Q13" s="108">
        <f t="shared" si="1"/>
        <v>56</v>
      </c>
      <c r="R13" s="109">
        <v>14</v>
      </c>
      <c r="S13" s="109">
        <v>42</v>
      </c>
      <c r="T13" s="109"/>
      <c r="U13" s="108">
        <f t="shared" si="2"/>
        <v>34</v>
      </c>
      <c r="V13" s="110">
        <f t="shared" si="9"/>
        <v>6.222222222222222</v>
      </c>
      <c r="W13" s="109"/>
      <c r="X13" s="108">
        <f t="shared" si="3"/>
        <v>1</v>
      </c>
      <c r="Y13" s="109"/>
      <c r="Z13" s="111">
        <v>2</v>
      </c>
      <c r="AA13" s="112"/>
    </row>
    <row r="14" spans="1:27" ht="16.5" thickBot="1">
      <c r="A14" s="105">
        <v>9</v>
      </c>
      <c r="B14" s="118" t="s">
        <v>188</v>
      </c>
      <c r="C14" s="106"/>
      <c r="D14" s="107">
        <f t="shared" si="4"/>
        <v>0</v>
      </c>
      <c r="E14" s="108">
        <f t="shared" si="5"/>
        <v>0</v>
      </c>
      <c r="F14" s="109"/>
      <c r="G14" s="109"/>
      <c r="H14" s="109"/>
      <c r="I14" s="108">
        <f t="shared" si="6"/>
        <v>0</v>
      </c>
      <c r="J14" s="110">
        <f t="shared" si="7"/>
        <v>0</v>
      </c>
      <c r="K14" s="109"/>
      <c r="L14" s="108">
        <f t="shared" si="8"/>
        <v>0</v>
      </c>
      <c r="M14" s="109"/>
      <c r="N14" s="111"/>
      <c r="O14" s="106">
        <v>6</v>
      </c>
      <c r="P14" s="107">
        <f t="shared" si="0"/>
        <v>180</v>
      </c>
      <c r="Q14" s="108">
        <f t="shared" si="1"/>
        <v>0</v>
      </c>
      <c r="R14" s="109"/>
      <c r="S14" s="109"/>
      <c r="T14" s="109"/>
      <c r="U14" s="108">
        <f t="shared" si="2"/>
        <v>180</v>
      </c>
      <c r="V14" s="110">
        <f t="shared" si="9"/>
        <v>0</v>
      </c>
      <c r="W14" s="109"/>
      <c r="X14" s="108">
        <v>0</v>
      </c>
      <c r="Y14" s="109"/>
      <c r="Z14" s="111">
        <v>2</v>
      </c>
      <c r="AA14" s="112"/>
    </row>
    <row r="15" spans="1:27" ht="16.5" thickBot="1">
      <c r="A15" s="105">
        <v>10</v>
      </c>
      <c r="B15" s="118" t="s">
        <v>195</v>
      </c>
      <c r="C15" s="106"/>
      <c r="D15" s="107">
        <f t="shared" si="4"/>
        <v>0</v>
      </c>
      <c r="E15" s="108">
        <f t="shared" si="5"/>
        <v>0</v>
      </c>
      <c r="F15" s="109"/>
      <c r="G15" s="109"/>
      <c r="H15" s="109"/>
      <c r="I15" s="108">
        <f t="shared" si="6"/>
        <v>0</v>
      </c>
      <c r="J15" s="110">
        <f t="shared" si="7"/>
        <v>0</v>
      </c>
      <c r="K15" s="109"/>
      <c r="L15" s="108">
        <f t="shared" si="8"/>
        <v>0</v>
      </c>
      <c r="M15" s="109"/>
      <c r="N15" s="111"/>
      <c r="O15" s="106">
        <v>9</v>
      </c>
      <c r="P15" s="107">
        <f t="shared" si="0"/>
        <v>270</v>
      </c>
      <c r="Q15" s="108">
        <f t="shared" si="1"/>
        <v>0</v>
      </c>
      <c r="R15" s="109"/>
      <c r="S15" s="109"/>
      <c r="T15" s="109"/>
      <c r="U15" s="108">
        <f t="shared" si="2"/>
        <v>270</v>
      </c>
      <c r="V15" s="110">
        <f t="shared" si="9"/>
        <v>0</v>
      </c>
      <c r="W15" s="109"/>
      <c r="X15" s="108">
        <v>0</v>
      </c>
      <c r="Y15" s="109"/>
      <c r="Z15" s="111">
        <v>2</v>
      </c>
      <c r="AA15" s="112"/>
    </row>
    <row r="16" spans="1:27" ht="16.5" thickBot="1">
      <c r="A16" s="105">
        <v>11</v>
      </c>
      <c r="B16" s="118" t="s">
        <v>147</v>
      </c>
      <c r="C16" s="106"/>
      <c r="D16" s="107">
        <f t="shared" si="4"/>
        <v>0</v>
      </c>
      <c r="E16" s="108">
        <f t="shared" si="5"/>
        <v>0</v>
      </c>
      <c r="F16" s="109"/>
      <c r="G16" s="109"/>
      <c r="H16" s="109"/>
      <c r="I16" s="108">
        <f t="shared" si="6"/>
        <v>0</v>
      </c>
      <c r="J16" s="110">
        <f t="shared" si="7"/>
        <v>0</v>
      </c>
      <c r="K16" s="109"/>
      <c r="L16" s="108">
        <f t="shared" si="8"/>
        <v>0</v>
      </c>
      <c r="M16" s="109"/>
      <c r="N16" s="111"/>
      <c r="O16" s="106">
        <v>6</v>
      </c>
      <c r="P16" s="107">
        <f t="shared" si="0"/>
        <v>180</v>
      </c>
      <c r="Q16" s="108">
        <f t="shared" si="1"/>
        <v>0</v>
      </c>
      <c r="R16" s="109"/>
      <c r="S16" s="109"/>
      <c r="T16" s="109"/>
      <c r="U16" s="108">
        <f t="shared" si="2"/>
        <v>180</v>
      </c>
      <c r="V16" s="110">
        <f t="shared" si="9"/>
        <v>0</v>
      </c>
      <c r="W16" s="109"/>
      <c r="X16" s="108">
        <f t="shared" si="3"/>
        <v>2</v>
      </c>
      <c r="Y16" s="109"/>
      <c r="Z16" s="111">
        <v>2</v>
      </c>
      <c r="AA16" s="112"/>
    </row>
    <row r="17" spans="1:27" ht="16.5" thickBot="1">
      <c r="A17" s="357" t="s">
        <v>90</v>
      </c>
      <c r="B17" s="358"/>
      <c r="C17" s="113">
        <f aca="true" t="shared" si="10" ref="C17:J17">SUM(C6:C16)</f>
        <v>30</v>
      </c>
      <c r="D17" s="114">
        <f t="shared" si="10"/>
        <v>900</v>
      </c>
      <c r="E17" s="114">
        <f t="shared" si="10"/>
        <v>190</v>
      </c>
      <c r="F17" s="114">
        <f t="shared" si="10"/>
        <v>50</v>
      </c>
      <c r="G17" s="114">
        <f t="shared" si="10"/>
        <v>88</v>
      </c>
      <c r="H17" s="114">
        <f t="shared" si="10"/>
        <v>52</v>
      </c>
      <c r="I17" s="114">
        <f t="shared" si="10"/>
        <v>656</v>
      </c>
      <c r="J17" s="115">
        <f t="shared" si="10"/>
        <v>10.555555555555555</v>
      </c>
      <c r="K17" s="114">
        <f>COUNT(K6:K16)</f>
        <v>1</v>
      </c>
      <c r="L17" s="114">
        <f>SUM(L6:L16)</f>
        <v>9</v>
      </c>
      <c r="M17" s="114">
        <f>COUNT(M6:M16)</f>
        <v>2</v>
      </c>
      <c r="N17" s="116">
        <f>COUNT(N6:N16)</f>
        <v>4</v>
      </c>
      <c r="O17" s="113">
        <f aca="true" t="shared" si="11" ref="O17:V17">SUM(O6:O16)</f>
        <v>32</v>
      </c>
      <c r="P17" s="114">
        <f t="shared" si="11"/>
        <v>960</v>
      </c>
      <c r="Q17" s="114">
        <f t="shared" si="11"/>
        <v>126</v>
      </c>
      <c r="R17" s="114">
        <f t="shared" si="11"/>
        <v>24</v>
      </c>
      <c r="S17" s="114">
        <f t="shared" si="11"/>
        <v>82</v>
      </c>
      <c r="T17" s="114">
        <f t="shared" si="11"/>
        <v>20</v>
      </c>
      <c r="U17" s="114">
        <f t="shared" si="11"/>
        <v>834</v>
      </c>
      <c r="V17" s="115">
        <f t="shared" si="11"/>
        <v>14</v>
      </c>
      <c r="W17" s="114">
        <f>COUNT(W6:W16)</f>
        <v>0</v>
      </c>
      <c r="X17" s="114">
        <f>SUM(X6:X16)</f>
        <v>6</v>
      </c>
      <c r="Y17" s="114">
        <f>COUNT(Y6:Y16)</f>
        <v>2</v>
      </c>
      <c r="Z17" s="116">
        <f>COUNT(Z6:Z16)</f>
        <v>4</v>
      </c>
      <c r="AA17" s="117"/>
    </row>
    <row r="18" ht="13.5" thickTop="1"/>
  </sheetData>
  <sheetProtection/>
  <mergeCells count="32">
    <mergeCell ref="AA2:AA5"/>
    <mergeCell ref="O3:O5"/>
    <mergeCell ref="Z4:Z5"/>
    <mergeCell ref="U2:X2"/>
    <mergeCell ref="Y4:Y5"/>
    <mergeCell ref="X3:X5"/>
    <mergeCell ref="Y3:Z3"/>
    <mergeCell ref="P3:P5"/>
    <mergeCell ref="O2:T2"/>
    <mergeCell ref="V3:V5"/>
    <mergeCell ref="C3:C5"/>
    <mergeCell ref="D3:D5"/>
    <mergeCell ref="C2:H2"/>
    <mergeCell ref="I2:L2"/>
    <mergeCell ref="R4:T4"/>
    <mergeCell ref="M4:M5"/>
    <mergeCell ref="Q4:Q5"/>
    <mergeCell ref="E4:E5"/>
    <mergeCell ref="F4:H4"/>
    <mergeCell ref="A2:A5"/>
    <mergeCell ref="B2:B5"/>
    <mergeCell ref="U3:U5"/>
    <mergeCell ref="N4:N5"/>
    <mergeCell ref="K3:K5"/>
    <mergeCell ref="L3:L5"/>
    <mergeCell ref="A17:B17"/>
    <mergeCell ref="W3:W5"/>
    <mergeCell ref="E3:H3"/>
    <mergeCell ref="I3:I5"/>
    <mergeCell ref="J3:J5"/>
    <mergeCell ref="M3:N3"/>
    <mergeCell ref="Q3:T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Кафедра_105</cp:lastModifiedBy>
  <cp:lastPrinted>2021-07-02T10:46:41Z</cp:lastPrinted>
  <dcterms:created xsi:type="dcterms:W3CDTF">2003-11-28T18:06:16Z</dcterms:created>
  <dcterms:modified xsi:type="dcterms:W3CDTF">2023-08-14T08:35:23Z</dcterms:modified>
  <cp:category/>
  <cp:version/>
  <cp:contentType/>
  <cp:contentStatus/>
</cp:coreProperties>
</file>