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5265" activeTab="1"/>
  </bookViews>
  <sheets>
    <sheet name="ГРАФІК" sheetId="1" r:id="rId1"/>
    <sheet name="ЗМІСТ" sheetId="2" r:id="rId2"/>
    <sheet name="3 курс (2022-2023)" sheetId="3" r:id="rId3"/>
    <sheet name="3 частина" sheetId="4" r:id="rId4"/>
    <sheet name="Перевірка" sheetId="5" r:id="rId5"/>
    <sheet name="1 курс (2020-2021)" sheetId="6" r:id="rId6"/>
    <sheet name="2 курс (2021-2022)" sheetId="7" r:id="rId7"/>
  </sheets>
  <externalReferences>
    <externalReference r:id="rId10"/>
  </externalReferences>
  <definedNames>
    <definedName name="Z_791DB74A_D72A_4A24_8E5B_5C9CCB5308F6_.wvu.PrintArea" localSheetId="1" hidden="1">'ЗМІСТ'!$A$1:$AB$91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'ЗМІСТ'!$A$1:$AB$92</definedName>
    <definedName name="с22" localSheetId="2">#REF!</definedName>
    <definedName name="с22" localSheetId="1">#REF!</definedName>
    <definedName name="с22">#REF!</definedName>
    <definedName name="с222" localSheetId="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<sst xmlns="http://schemas.openxmlformats.org/spreadsheetml/2006/main" count="500" uniqueCount="288">
  <si>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</si>
  <si>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</si>
  <si>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</si>
  <si>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</si>
  <si>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</si>
  <si>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</si>
  <si>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</si>
  <si>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</si>
  <si>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</si>
  <si>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</si>
  <si>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</si>
  <si>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</si>
  <si>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</si>
  <si>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</si>
  <si>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</si>
  <si>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</si>
  <si>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</si>
  <si>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</si>
  <si>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</si>
  <si>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</si>
  <si>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</si>
  <si>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</si>
  <si>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</si>
  <si>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</si>
  <si>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</si>
  <si>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</si>
  <si>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</si>
  <si>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</si>
  <si>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</si>
  <si>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</si>
  <si>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</si>
  <si>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</si>
  <si>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</si>
  <si>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</si>
  <si>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</si>
  <si>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</si>
  <si>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</si>
  <si>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</si>
  <si>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</si>
  <si>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</si>
  <si>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</si>
  <si>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</si>
  <si>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</si>
  <si>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</si>
  <si>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</si>
  <si>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</si>
  <si>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</si>
  <si>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</si>
  <si>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</si>
  <si>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</si>
  <si>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</si>
  <si>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</si>
  <si>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</si>
  <si>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</si>
  <si>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</si>
  <si>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</si>
  <si>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</si>
  <si>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</si>
  <si>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</si>
  <si>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</si>
  <si>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</si>
  <si>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</si>
  <si>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</si>
  <si>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</si>
  <si>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</si>
  <si>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</si>
  <si>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</si>
  <si>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</si>
  <si>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</si>
  <si>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</si>
  <si>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</si>
  <si>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</si>
  <si>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</si>
  <si>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</si>
  <si>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ІІІ. План теоретичних занять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</si>
  <si>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</si>
  <si>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</si>
  <si>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</si>
  <si>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</si>
  <si>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</si>
  <si>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</si>
  <si>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</si>
  <si>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</si>
  <si>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</si>
  <si>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</si>
  <si>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</si>
  <si>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</si>
  <si>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</si>
  <si>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</si>
  <si>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</si>
  <si>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</si>
  <si>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</si>
  <si>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</si>
  <si>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</si>
  <si>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</si>
  <si>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</si>
  <si>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</si>
  <si>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</si>
  <si>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</si>
  <si>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</si>
  <si>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</si>
  <si>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</si>
  <si>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</si>
  <si>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</si>
  <si>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</si>
  <si>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</si>
  <si>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</si>
  <si>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</si>
  <si>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014 Середня освіта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</si>
  <si>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</si>
  <si>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</si>
  <si>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</si>
  <si>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</si>
  <si>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</si>
  <si>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</si>
  <si>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</si>
  <si>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</si>
  <si>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</si>
  <si>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</si>
  <si>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</si>
  <si>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</si>
  <si>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</si>
  <si>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</si>
  <si>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</si>
  <si>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</si>
  <si>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</si>
  <si>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</si>
  <si>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</si>
  <si>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Всього за цикл 2.1.</t>
  </si>
  <si>
    <t>2.2. НАВЧАЛЬНІ ДИСЦИПЛІНИ СПЕЦІАЛЬНОЇ (ФАХОВОЇ) ПІДГОТОВКИ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</si>
  <si>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</si>
  <si>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</si>
  <si>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</si>
  <si>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</si>
  <si>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</si>
  <si>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</si>
  <si>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</si>
  <si>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Вибіркова дисципліна 2.1.</t>
  </si>
  <si>
    <t>Вибіркова дисципліна 2.2.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</si>
  <si>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</si>
  <si>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</si>
  <si>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</si>
  <si>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</si>
  <si>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</si>
  <si>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Вибіркова дисципліна 2.3.</t>
  </si>
  <si>
    <t>Вибіркова дисципліна 2.5.</t>
  </si>
  <si>
    <t>ІV. Практична підготовка</t>
  </si>
  <si>
    <t>Кількість тижнів аудиторних занять у семестрі</t>
  </si>
  <si>
    <t>Перевірка на кількість освітніх компонентів в семестрі</t>
  </si>
  <si>
    <t>Університетські студії</t>
  </si>
  <si>
    <t>Історія та культура України</t>
  </si>
  <si>
    <t>Філософія</t>
  </si>
  <si>
    <t>Іноземна мова за професійним спрямуванням</t>
  </si>
  <si>
    <t>Психологія (загальна та вікова)</t>
  </si>
  <si>
    <t>Педагогіка (загальна та історія педагогіки)</t>
  </si>
  <si>
    <t>Методика навчання математики</t>
  </si>
  <si>
    <t>Методика навчання фізики</t>
  </si>
  <si>
    <t>Дискретна математика</t>
  </si>
  <si>
    <t>Виробнича практика</t>
  </si>
  <si>
    <t>Економіко-математичні методи і моделі</t>
  </si>
  <si>
    <t>Алгебра та геометрія</t>
  </si>
  <si>
    <t>Затверджено на засіданні вченої ради механіко-математичного факультету</t>
  </si>
  <si>
    <t>Керівник проєктної групи</t>
  </si>
  <si>
    <t>Предметна спеціальність 
(спеціалізація)</t>
  </si>
  <si>
    <t>ОК 01</t>
  </si>
  <si>
    <t>ОК 02</t>
  </si>
  <si>
    <t>ОК 03</t>
  </si>
  <si>
    <t>ОК 04</t>
  </si>
  <si>
    <t>ОК 05</t>
  </si>
  <si>
    <t>ОК 06</t>
  </si>
  <si>
    <t>ОК 07</t>
  </si>
  <si>
    <t>ОК 08</t>
  </si>
  <si>
    <t>ОК 09</t>
  </si>
  <si>
    <t>ОК 10</t>
  </si>
  <si>
    <t>ОК 11</t>
  </si>
  <si>
    <t>ОК 12</t>
  </si>
  <si>
    <t>ОК 13</t>
  </si>
  <si>
    <t>ОК 14</t>
  </si>
  <si>
    <t>ОК 15</t>
  </si>
  <si>
    <t>ОК 16</t>
  </si>
  <si>
    <t>ОК 17</t>
  </si>
  <si>
    <t>ОК 18</t>
  </si>
  <si>
    <t>ОК 19</t>
  </si>
  <si>
    <t>ОК 20</t>
  </si>
  <si>
    <t>ОК 21</t>
  </si>
  <si>
    <t>ОК 22</t>
  </si>
  <si>
    <t>ОК 23</t>
  </si>
  <si>
    <t>ОК 24</t>
  </si>
  <si>
    <t>ОК 25</t>
  </si>
  <si>
    <t>ОК 26</t>
  </si>
  <si>
    <t>ОК 27</t>
  </si>
  <si>
    <t>ОК 28</t>
  </si>
  <si>
    <t>ОК 30</t>
  </si>
  <si>
    <t>ОК 31</t>
  </si>
  <si>
    <t>ОК 32</t>
  </si>
  <si>
    <t>ВБ 1.1</t>
  </si>
  <si>
    <t>ВБ 1.2</t>
  </si>
  <si>
    <t>ВБ 1.3</t>
  </si>
  <si>
    <t>ВБ 1.4</t>
  </si>
  <si>
    <t>ВБ 1.5</t>
  </si>
  <si>
    <t>ВБ 1.6</t>
  </si>
  <si>
    <t>ВБ 2.1</t>
  </si>
  <si>
    <t>ВБ 2.2</t>
  </si>
  <si>
    <t>ВБ 2.3</t>
  </si>
  <si>
    <t>ВБ 2.4</t>
  </si>
  <si>
    <t>ВБ 2.5</t>
  </si>
  <si>
    <t>ВБ 2.6</t>
  </si>
  <si>
    <t>Загальна фізика (атомна і ядерна фізика)</t>
  </si>
  <si>
    <t>ОК 29</t>
  </si>
  <si>
    <t>Середня освіта:  фізика, математика</t>
  </si>
  <si>
    <t>Загальна фізика (електрика, магнетизм)</t>
  </si>
  <si>
    <t>Загальна фізика (оптика)</t>
  </si>
  <si>
    <t>Українська мова за професійним спрямуванням</t>
  </si>
  <si>
    <t>Оздоровчі технології</t>
  </si>
  <si>
    <t>Вища математика</t>
  </si>
  <si>
    <t>014.08 Середня освіта (Фізика)</t>
  </si>
  <si>
    <t>ОК 33</t>
  </si>
  <si>
    <t>1.5. ПІДСУМКОВА АТЕСТАЦІЯ</t>
  </si>
  <si>
    <t>Всього за цикл 1.5.</t>
  </si>
  <si>
    <t>Теорія ймовірностей та математична статистика</t>
  </si>
  <si>
    <t>Загальна фізика (молекулярна фізика)</t>
  </si>
  <si>
    <t>Загальна фізика (механіка)</t>
  </si>
  <si>
    <t>Іноземна мова / Українська мова як іноземна</t>
  </si>
  <si>
    <t>Інноваційні методики навчання</t>
  </si>
  <si>
    <t>Математичний аналіз</t>
  </si>
  <si>
    <t>Курсова робота з фізики або математики</t>
  </si>
  <si>
    <t>Курсова робота з методики навчання</t>
  </si>
  <si>
    <t>Вибіркова дисципліна 2.4. (іноземною мовою)</t>
  </si>
  <si>
    <t>Вибіркова дисципліна 2.6. (іноземною мовою)</t>
  </si>
  <si>
    <t>№ з/п</t>
  </si>
  <si>
    <t>Освітні компоненти</t>
  </si>
  <si>
    <t xml:space="preserve">3 семестр          </t>
  </si>
  <si>
    <t>навчальних тижнів</t>
  </si>
  <si>
    <t xml:space="preserve">4 семестр          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</si>
  <si>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</si>
  <si>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</si>
  <si>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</si>
  <si>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</si>
  <si>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</si>
  <si>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</si>
  <si>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</si>
  <si>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</si>
  <si>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</si>
  <si>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</si>
  <si>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</si>
  <si>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</si>
  <si>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</si>
  <si>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>1 курс (2020-2021 н.р.)</t>
  </si>
  <si>
    <t xml:space="preserve">1 семестр          </t>
  </si>
  <si>
    <t xml:space="preserve">2 семестр          </t>
  </si>
  <si>
    <t>2 курс (2021-2022 н.р.)</t>
  </si>
  <si>
    <t>Освітня кваліфікація</t>
  </si>
  <si>
    <t>Професійна кваліфікація</t>
  </si>
  <si>
    <t>вчитель фізики, вчитель математики</t>
  </si>
  <si>
    <t>Роки навчання</t>
  </si>
  <si>
    <t>бакалавр освіти</t>
  </si>
  <si>
    <t>Рік вступу</t>
  </si>
  <si>
    <t>2021-2022</t>
  </si>
  <si>
    <t>2022-2023</t>
  </si>
  <si>
    <t>2023-2024</t>
  </si>
  <si>
    <t>2020-2021</t>
  </si>
  <si>
    <t>Комплексний кваліфікаційний іспит</t>
  </si>
  <si>
    <t>Олена ГУРІНА</t>
  </si>
  <si>
    <t>Проректор 
із науково-педагогічної роботи  ___________________</t>
  </si>
  <si>
    <t>Олена КУЗНЕЦОВА</t>
  </si>
  <si>
    <t>Навчальна практика 1 (обчислювальна)</t>
  </si>
  <si>
    <t>Навчальна практика 2 (обчислювальна)</t>
  </si>
  <si>
    <t>Навчальна практика 3</t>
  </si>
  <si>
    <t>Навчальна практика 4</t>
  </si>
  <si>
    <t>Навчальна практика 5 (астрономічна)</t>
  </si>
  <si>
    <t>Ірина МАНЬКУСЬ</t>
  </si>
  <si>
    <t>3 курс (2022-2023 н.р.)</t>
  </si>
  <si>
    <t xml:space="preserve">5 семестр          </t>
  </si>
  <si>
    <t xml:space="preserve">6 семестр          </t>
  </si>
  <si>
    <t>Вибіркова дисципліна 2.2. Астрономія</t>
  </si>
  <si>
    <t>Вибіркова дисципліна 2.1. Алгебра і теорія чисел</t>
  </si>
  <si>
    <t>Трудове право і підприємницька діяльність</t>
  </si>
  <si>
    <t>Педагогічна творчість</t>
  </si>
  <si>
    <t>Вікова фізіологія та шкільна гігієна</t>
  </si>
  <si>
    <t>Освітній менеджмент</t>
  </si>
  <si>
    <t>Математика агншійською / Mathematics in English</t>
  </si>
  <si>
    <t>Фізика англійською / Physics in English</t>
  </si>
  <si>
    <t>ОК 34</t>
  </si>
  <si>
    <t>ОК 35</t>
  </si>
  <si>
    <t>ОК 36</t>
  </si>
  <si>
    <t>ОК 37</t>
  </si>
  <si>
    <t>ОК 38</t>
  </si>
  <si>
    <t>Вибіркова дисципліна 2.3. Інноваційні методики навчання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</si>
</sst>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#,##0_р_."/>
    <numFmt numFmtId="201" formatCode="[$-FC19]d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1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double"/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uble"/>
      <top style="medium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 style="medium">
        <color rgb="FF000000"/>
      </bottom>
    </border>
    <border>
      <left style="thick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double"/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double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/>
      <right style="thick">
        <color rgb="FF000000"/>
      </right>
      <top style="thick">
        <color rgb="FF000000"/>
      </top>
      <bottom>
        <color indexed="63"/>
      </bottom>
    </border>
    <border>
      <left style="double"/>
      <right style="thick">
        <color rgb="FF000000"/>
      </right>
      <top>
        <color indexed="63"/>
      </top>
      <bottom>
        <color indexed="63"/>
      </bottom>
    </border>
    <border>
      <left style="double"/>
      <right style="thick">
        <color rgb="FF000000"/>
      </right>
      <top>
        <color indexed="63"/>
      </top>
      <bottom style="medium">
        <color rgb="FF000000"/>
      </bottom>
    </border>
    <border>
      <left style="double"/>
      <right style="medium">
        <color rgb="FF000000"/>
      </right>
      <top style="medium">
        <color rgb="FF000000"/>
      </top>
      <bottom>
        <color indexed="63"/>
      </bottom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double"/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/>
      <top style="thick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5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9" fillId="23" borderId="10" applyNumberFormat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27" borderId="0" applyNumberFormat="0" applyBorder="0" applyAlignment="0" applyProtection="0"/>
  </cellStyleXfs>
  <cellXfs count="503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7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198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98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1" fillId="0" borderId="17" xfId="66" applyFont="1" applyFill="1" applyBorder="1" applyAlignment="1" applyProtection="1">
      <alignment horizontal="center" vertical="center"/>
      <protection/>
    </xf>
    <xf numFmtId="0" fontId="28" fillId="0" borderId="18" xfId="66" applyFont="1" applyFill="1" applyBorder="1" applyAlignment="1" applyProtection="1">
      <alignment horizontal="center" vertical="center"/>
      <protection/>
    </xf>
    <xf numFmtId="0" fontId="28" fillId="0" borderId="19" xfId="66" applyFont="1" applyFill="1" applyBorder="1" applyAlignment="1" applyProtection="1">
      <alignment horizontal="center" vertical="center"/>
      <protection/>
    </xf>
    <xf numFmtId="0" fontId="28" fillId="0" borderId="20" xfId="66" applyFont="1" applyFill="1" applyBorder="1" applyAlignment="1" applyProtection="1">
      <alignment horizontal="center" vertical="center"/>
      <protection/>
    </xf>
    <xf numFmtId="0" fontId="33" fillId="0" borderId="17" xfId="66" applyFont="1" applyFill="1" applyBorder="1" applyAlignment="1" applyProtection="1">
      <alignment horizontal="center" vertical="center"/>
      <protection/>
    </xf>
    <xf numFmtId="0" fontId="28" fillId="0" borderId="21" xfId="66" applyFont="1" applyFill="1" applyBorder="1" applyAlignment="1" applyProtection="1">
      <alignment horizontal="center" vertical="center"/>
      <protection/>
    </xf>
    <xf numFmtId="0" fontId="26" fillId="0" borderId="22" xfId="66" applyFont="1" applyFill="1" applyBorder="1" applyAlignment="1" applyProtection="1">
      <alignment horizontal="center" vertical="center"/>
      <protection/>
    </xf>
    <xf numFmtId="0" fontId="26" fillId="0" borderId="23" xfId="66" applyFont="1" applyFill="1" applyBorder="1" applyAlignment="1" applyProtection="1">
      <alignment horizontal="center" vertical="center"/>
      <protection/>
    </xf>
    <xf numFmtId="0" fontId="26" fillId="0" borderId="24" xfId="66" applyFont="1" applyFill="1" applyBorder="1" applyAlignment="1" applyProtection="1">
      <alignment horizontal="center" vertical="center"/>
      <protection/>
    </xf>
    <xf numFmtId="0" fontId="26" fillId="0" borderId="17" xfId="66" applyFont="1" applyFill="1" applyBorder="1" applyAlignment="1" applyProtection="1">
      <alignment horizontal="center" vertical="center"/>
      <protection/>
    </xf>
    <xf numFmtId="0" fontId="2" fillId="0" borderId="22" xfId="66" applyFont="1" applyFill="1" applyBorder="1" applyAlignment="1" applyProtection="1">
      <alignment horizontal="center" vertical="center"/>
      <protection/>
    </xf>
    <xf numFmtId="0" fontId="2" fillId="0" borderId="23" xfId="66" applyFont="1" applyFill="1" applyBorder="1" applyAlignment="1" applyProtection="1">
      <alignment horizontal="center" vertical="center"/>
      <protection/>
    </xf>
    <xf numFmtId="0" fontId="2" fillId="0" borderId="24" xfId="66" applyFont="1" applyFill="1" applyBorder="1" applyAlignment="1" applyProtection="1">
      <alignment horizontal="center" vertical="center"/>
      <protection/>
    </xf>
    <xf numFmtId="0" fontId="28" fillId="0" borderId="25" xfId="66" applyFont="1" applyFill="1" applyBorder="1" applyAlignment="1" applyProtection="1">
      <alignment horizontal="center" vertical="center"/>
      <protection/>
    </xf>
    <xf numFmtId="0" fontId="26" fillId="0" borderId="26" xfId="66" applyFont="1" applyFill="1" applyBorder="1" applyAlignment="1" applyProtection="1">
      <alignment horizontal="center" vertical="center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26" fillId="0" borderId="27" xfId="66" applyFont="1" applyFill="1" applyBorder="1" applyAlignment="1" applyProtection="1">
      <alignment horizontal="center" vertical="center"/>
      <protection/>
    </xf>
    <xf numFmtId="0" fontId="2" fillId="0" borderId="26" xfId="66" applyFont="1" applyFill="1" applyBorder="1" applyAlignment="1" applyProtection="1">
      <alignment horizontal="center" vertical="center"/>
      <protection/>
    </xf>
    <xf numFmtId="0" fontId="2" fillId="0" borderId="28" xfId="66" applyFont="1" applyFill="1" applyBorder="1" applyAlignment="1" applyProtection="1">
      <alignment horizontal="center" vertical="center"/>
      <protection/>
    </xf>
    <xf numFmtId="0" fontId="2" fillId="0" borderId="29" xfId="66" applyFont="1" applyFill="1" applyBorder="1" applyAlignment="1" applyProtection="1">
      <alignment horizontal="center" vertical="center"/>
      <protection/>
    </xf>
    <xf numFmtId="0" fontId="28" fillId="0" borderId="30" xfId="66" applyFont="1" applyFill="1" applyBorder="1" applyAlignment="1" applyProtection="1">
      <alignment horizontal="center" vertical="center"/>
      <protection/>
    </xf>
    <xf numFmtId="0" fontId="26" fillId="0" borderId="18" xfId="66" applyFont="1" applyFill="1" applyBorder="1" applyAlignment="1" applyProtection="1">
      <alignment horizontal="center" vertical="center"/>
      <protection/>
    </xf>
    <xf numFmtId="0" fontId="26" fillId="0" borderId="19" xfId="66" applyFont="1" applyFill="1" applyBorder="1" applyAlignment="1" applyProtection="1">
      <alignment horizontal="center" vertical="center"/>
      <protection/>
    </xf>
    <xf numFmtId="0" fontId="26" fillId="0" borderId="20" xfId="66" applyFont="1" applyFill="1" applyBorder="1" applyAlignment="1" applyProtection="1">
      <alignment horizontal="center" vertical="center"/>
      <protection/>
    </xf>
    <xf numFmtId="0" fontId="2" fillId="0" borderId="18" xfId="66" applyFont="1" applyFill="1" applyBorder="1" applyAlignment="1" applyProtection="1">
      <alignment horizontal="center" vertical="center"/>
      <protection/>
    </xf>
    <xf numFmtId="0" fontId="2" fillId="0" borderId="31" xfId="66" applyFont="1" applyFill="1" applyBorder="1" applyAlignment="1" applyProtection="1">
      <alignment horizontal="center" vertical="center"/>
      <protection/>
    </xf>
    <xf numFmtId="0" fontId="2" fillId="0" borderId="32" xfId="66" applyFont="1" applyFill="1" applyBorder="1" applyAlignment="1" applyProtection="1">
      <alignment horizontal="center" vertical="center"/>
      <protection/>
    </xf>
    <xf numFmtId="0" fontId="37" fillId="0" borderId="18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center" vertical="center"/>
      <protection/>
    </xf>
    <xf numFmtId="0" fontId="24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vertical="top" wrapText="1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1" fillId="0" borderId="0" xfId="66" applyFill="1" applyAlignment="1" applyProtection="1">
      <alignment horizontal="center" vertical="center"/>
      <protection/>
    </xf>
    <xf numFmtId="0" fontId="2" fillId="0" borderId="33" xfId="68" applyFont="1" applyFill="1" applyBorder="1" applyAlignment="1" applyProtection="1">
      <alignment vertical="top"/>
      <protection/>
    </xf>
    <xf numFmtId="0" fontId="29" fillId="0" borderId="0" xfId="67" applyFont="1" applyFill="1" applyBorder="1" applyAlignment="1" applyProtection="1">
      <alignment/>
      <protection/>
    </xf>
    <xf numFmtId="198" fontId="29" fillId="0" borderId="0" xfId="67" applyNumberFormat="1" applyFont="1" applyFill="1" applyBorder="1" applyAlignment="1" applyProtection="1">
      <alignment/>
      <protection/>
    </xf>
    <xf numFmtId="1" fontId="29" fillId="0" borderId="0" xfId="67" applyNumberFormat="1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left" vertical="top"/>
      <protection/>
    </xf>
    <xf numFmtId="0" fontId="29" fillId="0" borderId="0" xfId="67" applyFont="1" applyFill="1" applyBorder="1" applyProtection="1">
      <alignment/>
      <protection/>
    </xf>
    <xf numFmtId="49" fontId="23" fillId="0" borderId="23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198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28" fillId="0" borderId="0" xfId="67" applyFont="1" applyFill="1" applyBorder="1" applyProtection="1">
      <alignment/>
      <protection/>
    </xf>
    <xf numFmtId="0" fontId="1" fillId="0" borderId="0" xfId="67" applyFont="1" applyProtection="1">
      <alignment/>
      <protection/>
    </xf>
    <xf numFmtId="0" fontId="1" fillId="0" borderId="0" xfId="67" applyFont="1" applyProtection="1">
      <alignment/>
      <protection/>
    </xf>
    <xf numFmtId="0" fontId="1" fillId="0" borderId="0" xfId="67" applyFont="1" applyFill="1" applyProtection="1">
      <alignment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6" applyFont="1" applyFill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66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7" applyFont="1" applyFill="1" applyBorder="1" applyAlignment="1" applyProtection="1">
      <alignment horizontal="left" vertical="top" wrapText="1"/>
      <protection locked="0"/>
    </xf>
    <xf numFmtId="1" fontId="31" fillId="0" borderId="0" xfId="67" applyNumberFormat="1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/>
      <protection locked="0"/>
    </xf>
    <xf numFmtId="198" fontId="31" fillId="0" borderId="0" xfId="67" applyNumberFormat="1" applyFont="1" applyFill="1" applyBorder="1" applyAlignment="1" applyProtection="1">
      <alignment/>
      <protection locked="0"/>
    </xf>
    <xf numFmtId="1" fontId="31" fillId="0" borderId="0" xfId="67" applyNumberFormat="1" applyFont="1" applyFill="1" applyBorder="1" applyAlignment="1" applyProtection="1">
      <alignment/>
      <protection locked="0"/>
    </xf>
    <xf numFmtId="49" fontId="25" fillId="0" borderId="0" xfId="68" applyNumberFormat="1" applyFont="1" applyFill="1" applyBorder="1" applyAlignment="1" applyProtection="1">
      <alignment vertical="top"/>
      <protection locked="0"/>
    </xf>
    <xf numFmtId="0" fontId="25" fillId="0" borderId="0" xfId="67" applyFont="1" applyFill="1" applyProtection="1">
      <alignment/>
      <protection locked="0"/>
    </xf>
    <xf numFmtId="0" fontId="25" fillId="0" borderId="0" xfId="68" applyFont="1" applyFill="1" applyBorder="1" applyProtection="1">
      <alignment/>
      <protection locked="0"/>
    </xf>
    <xf numFmtId="0" fontId="25" fillId="0" borderId="0" xfId="68" applyFont="1" applyFill="1" applyBorder="1" applyAlignment="1" applyProtection="1">
      <alignment/>
      <protection locked="0"/>
    </xf>
    <xf numFmtId="0" fontId="25" fillId="0" borderId="41" xfId="68" applyFont="1" applyFill="1" applyBorder="1" applyAlignment="1" applyProtection="1">
      <alignment/>
      <protection locked="0"/>
    </xf>
    <xf numFmtId="0" fontId="31" fillId="0" borderId="41" xfId="67" applyFont="1" applyFill="1" applyBorder="1" applyAlignment="1" applyProtection="1">
      <alignment vertical="center"/>
      <protection locked="0"/>
    </xf>
    <xf numFmtId="0" fontId="25" fillId="0" borderId="0" xfId="67" applyFont="1" applyFill="1" applyAlignment="1" applyProtection="1">
      <alignment vertical="center"/>
      <protection locked="0"/>
    </xf>
    <xf numFmtId="0" fontId="25" fillId="0" borderId="0" xfId="67" applyFont="1" applyFill="1" applyAlignment="1" applyProtection="1">
      <alignment wrapText="1"/>
      <protection locked="0"/>
    </xf>
    <xf numFmtId="0" fontId="25" fillId="0" borderId="0" xfId="67" applyFont="1" applyFill="1" applyAlignment="1" applyProtection="1">
      <alignment/>
      <protection locked="0"/>
    </xf>
    <xf numFmtId="0" fontId="25" fillId="0" borderId="41" xfId="67" applyFont="1" applyFill="1" applyBorder="1" applyAlignment="1" applyProtection="1">
      <alignment/>
      <protection locked="0"/>
    </xf>
    <xf numFmtId="0" fontId="45" fillId="0" borderId="27" xfId="0" applyFont="1" applyFill="1" applyBorder="1" applyAlignment="1" applyProtection="1">
      <alignment horizontal="left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/>
      <protection/>
    </xf>
    <xf numFmtId="0" fontId="23" fillId="0" borderId="43" xfId="0" applyNumberFormat="1" applyFont="1" applyFill="1" applyBorder="1" applyAlignment="1" applyProtection="1">
      <alignment horizontal="center" vertical="center"/>
      <protection/>
    </xf>
    <xf numFmtId="0" fontId="23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left" vertical="center"/>
      <protection/>
    </xf>
    <xf numFmtId="0" fontId="35" fillId="0" borderId="44" xfId="0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44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left" vertical="center" wrapText="1"/>
      <protection locked="0"/>
    </xf>
    <xf numFmtId="0" fontId="45" fillId="0" borderId="27" xfId="0" applyFont="1" applyFill="1" applyBorder="1" applyAlignment="1" applyProtection="1">
      <alignment horizontal="left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36" fillId="0" borderId="44" xfId="0" applyFont="1" applyFill="1" applyBorder="1" applyAlignment="1" applyProtection="1">
      <alignment horizontal="center" vertical="center"/>
      <protection/>
    </xf>
    <xf numFmtId="0" fontId="45" fillId="0" borderId="22" xfId="67" applyNumberFormat="1" applyFont="1" applyFill="1" applyBorder="1" applyAlignment="1" applyProtection="1">
      <alignment horizontal="center" vertical="center" wrapText="1"/>
      <protection/>
    </xf>
    <xf numFmtId="0" fontId="45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26" xfId="67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0" borderId="26" xfId="67" applyNumberFormat="1" applyFont="1" applyFill="1" applyBorder="1" applyAlignment="1" applyProtection="1">
      <alignment horizontal="center" vertical="center" wrapText="1"/>
      <protection/>
    </xf>
    <xf numFmtId="200" fontId="45" fillId="0" borderId="14" xfId="0" applyNumberFormat="1" applyFont="1" applyFill="1" applyBorder="1" applyAlignment="1" applyProtection="1">
      <alignment horizontal="center" vertical="center"/>
      <protection/>
    </xf>
    <xf numFmtId="49" fontId="45" fillId="0" borderId="51" xfId="67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23" fillId="0" borderId="53" xfId="0" applyFont="1" applyFill="1" applyBorder="1" applyAlignment="1" applyProtection="1">
      <alignment horizontal="center" vertical="center"/>
      <protection/>
    </xf>
    <xf numFmtId="0" fontId="23" fillId="0" borderId="54" xfId="0" applyFont="1" applyFill="1" applyBorder="1" applyAlignment="1" applyProtection="1">
      <alignment horizontal="center" vertical="center"/>
      <protection/>
    </xf>
    <xf numFmtId="1" fontId="45" fillId="0" borderId="34" xfId="0" applyNumberFormat="1" applyFont="1" applyFill="1" applyBorder="1" applyAlignment="1" applyProtection="1">
      <alignment horizontal="center" vertical="center"/>
      <protection/>
    </xf>
    <xf numFmtId="1" fontId="45" fillId="0" borderId="51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55" xfId="0" applyFont="1" applyFill="1" applyBorder="1" applyAlignment="1" applyProtection="1">
      <alignment horizontal="center" vertical="center"/>
      <protection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2" fillId="0" borderId="0" xfId="66" applyFont="1" applyFill="1" applyAlignment="1" applyProtection="1">
      <alignment vertical="top"/>
      <protection/>
    </xf>
    <xf numFmtId="0" fontId="31" fillId="0" borderId="0" xfId="66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31" fillId="0" borderId="0" xfId="66" applyFont="1" applyFill="1" applyBorder="1" applyAlignment="1" applyProtection="1">
      <alignment horizontal="center"/>
      <protection/>
    </xf>
    <xf numFmtId="0" fontId="26" fillId="0" borderId="22" xfId="66" applyFont="1" applyFill="1" applyBorder="1" applyAlignment="1" applyProtection="1">
      <alignment horizontal="center" vertical="center"/>
      <protection locked="0"/>
    </xf>
    <xf numFmtId="0" fontId="26" fillId="0" borderId="23" xfId="66" applyFont="1" applyFill="1" applyBorder="1" applyAlignment="1" applyProtection="1">
      <alignment horizontal="center" vertical="center"/>
      <protection locked="0"/>
    </xf>
    <xf numFmtId="0" fontId="26" fillId="0" borderId="24" xfId="66" applyFont="1" applyFill="1" applyBorder="1" applyAlignment="1" applyProtection="1">
      <alignment horizontal="center" vertical="center"/>
      <protection locked="0"/>
    </xf>
    <xf numFmtId="0" fontId="26" fillId="0" borderId="26" xfId="66" applyFont="1" applyFill="1" applyBorder="1" applyAlignment="1" applyProtection="1">
      <alignment horizontal="center" vertical="center"/>
      <protection locked="0"/>
    </xf>
    <xf numFmtId="0" fontId="26" fillId="0" borderId="14" xfId="66" applyFont="1" applyFill="1" applyBorder="1" applyAlignment="1" applyProtection="1">
      <alignment horizontal="center" vertical="center"/>
      <protection locked="0"/>
    </xf>
    <xf numFmtId="0" fontId="26" fillId="0" borderId="27" xfId="66" applyFont="1" applyFill="1" applyBorder="1" applyAlignment="1" applyProtection="1">
      <alignment horizontal="center" vertical="center"/>
      <protection locked="0"/>
    </xf>
    <xf numFmtId="0" fontId="26" fillId="0" borderId="18" xfId="66" applyFont="1" applyFill="1" applyBorder="1" applyAlignment="1" applyProtection="1">
      <alignment horizontal="center" vertical="center"/>
      <protection locked="0"/>
    </xf>
    <xf numFmtId="0" fontId="26" fillId="0" borderId="19" xfId="66" applyFont="1" applyFill="1" applyBorder="1" applyAlignment="1" applyProtection="1">
      <alignment horizontal="center" vertical="center"/>
      <protection locked="0"/>
    </xf>
    <xf numFmtId="0" fontId="26" fillId="0" borderId="20" xfId="66" applyFont="1" applyFill="1" applyBorder="1" applyAlignment="1" applyProtection="1">
      <alignment horizontal="center" vertical="center"/>
      <protection locked="0"/>
    </xf>
    <xf numFmtId="0" fontId="26" fillId="0" borderId="19" xfId="66" applyFont="1" applyFill="1" applyBorder="1" applyAlignment="1" applyProtection="1">
      <alignment horizontal="center" vertical="center" wrapText="1"/>
      <protection locked="0"/>
    </xf>
    <xf numFmtId="0" fontId="26" fillId="0" borderId="20" xfId="66" applyFont="1" applyFill="1" applyBorder="1" applyAlignment="1" applyProtection="1">
      <alignment horizontal="center" vertical="center" wrapText="1"/>
      <protection locked="0"/>
    </xf>
    <xf numFmtId="0" fontId="26" fillId="0" borderId="18" xfId="66" applyFont="1" applyFill="1" applyBorder="1" applyAlignment="1" applyProtection="1">
      <alignment horizontal="center" vertical="center" wrapText="1"/>
      <protection locked="0"/>
    </xf>
    <xf numFmtId="0" fontId="1" fillId="0" borderId="0" xfId="66" applyFill="1" applyAlignment="1" applyProtection="1">
      <alignment horizontal="center"/>
      <protection/>
    </xf>
    <xf numFmtId="0" fontId="24" fillId="0" borderId="0" xfId="66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0" fontId="23" fillId="0" borderId="19" xfId="67" applyFont="1" applyFill="1" applyBorder="1" applyAlignment="1" applyProtection="1">
      <alignment horizontal="center" vertical="center" wrapText="1"/>
      <protection/>
    </xf>
    <xf numFmtId="1" fontId="23" fillId="0" borderId="19" xfId="67" applyNumberFormat="1" applyFont="1" applyFill="1" applyBorder="1" applyAlignment="1" applyProtection="1">
      <alignment horizontal="center" vertical="center" wrapText="1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35" fillId="29" borderId="56" xfId="65" applyFont="1" applyFill="1" applyBorder="1" applyAlignment="1" applyProtection="1">
      <alignment horizontal="center" vertical="center" wrapText="1"/>
      <protection locked="0"/>
    </xf>
    <xf numFmtId="0" fontId="35" fillId="29" borderId="57" xfId="65" applyFont="1" applyFill="1" applyBorder="1" applyAlignment="1" applyProtection="1">
      <alignment wrapText="1"/>
      <protection locked="0"/>
    </xf>
    <xf numFmtId="0" fontId="23" fillId="0" borderId="58" xfId="0" applyFont="1" applyFill="1" applyBorder="1" applyAlignment="1" applyProtection="1">
      <alignment horizontal="center" textRotation="90" wrapText="1"/>
      <protection/>
    </xf>
    <xf numFmtId="0" fontId="23" fillId="0" borderId="59" xfId="0" applyFont="1" applyFill="1" applyBorder="1" applyAlignment="1" applyProtection="1">
      <alignment horizontal="center" vertical="center" wrapText="1"/>
      <protection locked="0"/>
    </xf>
    <xf numFmtId="0" fontId="45" fillId="30" borderId="60" xfId="0" applyFont="1" applyFill="1" applyBorder="1" applyAlignment="1" applyProtection="1">
      <alignment horizontal="left" vertical="center" wrapText="1"/>
      <protection/>
    </xf>
    <xf numFmtId="1" fontId="35" fillId="29" borderId="5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23" fillId="29" borderId="58" xfId="0" applyFont="1" applyFill="1" applyBorder="1" applyAlignment="1" applyProtection="1">
      <alignment horizontal="center" vertical="center" wrapText="1"/>
      <protection locked="0"/>
    </xf>
    <xf numFmtId="198" fontId="23" fillId="0" borderId="58" xfId="0" applyNumberFormat="1" applyFont="1" applyFill="1" applyBorder="1" applyAlignment="1" applyProtection="1">
      <alignment horizontal="center" vertical="center" wrapText="1"/>
      <protection/>
    </xf>
    <xf numFmtId="0" fontId="23" fillId="29" borderId="61" xfId="0" applyFont="1" applyFill="1" applyBorder="1" applyAlignment="1" applyProtection="1">
      <alignment horizontal="center" vertic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45" fillId="30" borderId="60" xfId="0" applyFont="1" applyFill="1" applyBorder="1" applyAlignment="1" applyProtection="1">
      <alignment horizontal="left" vertical="center"/>
      <protection/>
    </xf>
    <xf numFmtId="0" fontId="45" fillId="30" borderId="60" xfId="0" applyFont="1" applyFill="1" applyBorder="1" applyAlignment="1" applyProtection="1">
      <alignment horizontal="left" vertical="center" wrapText="1"/>
      <protection locked="0"/>
    </xf>
    <xf numFmtId="1" fontId="23" fillId="29" borderId="58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63" xfId="0" applyNumberFormat="1" applyFont="1" applyFill="1" applyBorder="1" applyAlignment="1" applyProtection="1">
      <alignment horizontal="center" vertical="center" wrapText="1"/>
      <protection/>
    </xf>
    <xf numFmtId="0" fontId="35" fillId="0" borderId="63" xfId="0" applyFont="1" applyFill="1" applyBorder="1" applyAlignment="1" applyProtection="1">
      <alignment horizontal="center" vertical="center" wrapText="1"/>
      <protection/>
    </xf>
    <xf numFmtId="198" fontId="35" fillId="0" borderId="63" xfId="0" applyNumberFormat="1" applyFont="1" applyFill="1" applyBorder="1" applyAlignment="1" applyProtection="1">
      <alignment horizontal="center" vertical="center" wrapText="1"/>
      <protection/>
    </xf>
    <xf numFmtId="0" fontId="35" fillId="0" borderId="64" xfId="0" applyFont="1" applyFill="1" applyBorder="1" applyAlignment="1" applyProtection="1">
      <alignment horizontal="center" vertical="center" wrapText="1"/>
      <protection/>
    </xf>
    <xf numFmtId="0" fontId="35" fillId="0" borderId="65" xfId="0" applyFont="1" applyFill="1" applyBorder="1" applyAlignment="1" applyProtection="1">
      <alignment horizontal="center" vertical="center" wrapText="1"/>
      <protection locked="0"/>
    </xf>
    <xf numFmtId="0" fontId="48" fillId="0" borderId="42" xfId="66" applyFont="1" applyFill="1" applyBorder="1" applyAlignment="1" applyProtection="1">
      <alignment horizontal="center" vertical="center" wrapText="1"/>
      <protection locked="0"/>
    </xf>
    <xf numFmtId="0" fontId="26" fillId="0" borderId="42" xfId="66" applyFont="1" applyFill="1" applyBorder="1" applyAlignment="1" applyProtection="1">
      <alignment/>
      <protection locked="0"/>
    </xf>
    <xf numFmtId="0" fontId="31" fillId="0" borderId="41" xfId="67" applyFont="1" applyFill="1" applyBorder="1" applyAlignment="1" applyProtection="1">
      <alignment/>
      <protection locked="0"/>
    </xf>
    <xf numFmtId="0" fontId="35" fillId="29" borderId="56" xfId="65" applyFont="1" applyFill="1" applyBorder="1" applyAlignment="1" applyProtection="1">
      <alignment horizontal="center" vertical="center" wrapText="1"/>
      <protection locked="0"/>
    </xf>
    <xf numFmtId="1" fontId="45" fillId="31" borderId="14" xfId="0" applyNumberFormat="1" applyFont="1" applyFill="1" applyBorder="1" applyAlignment="1" applyProtection="1">
      <alignment horizontal="center" vertical="center"/>
      <protection/>
    </xf>
    <xf numFmtId="1" fontId="45" fillId="31" borderId="27" xfId="0" applyNumberFormat="1" applyFont="1" applyFill="1" applyBorder="1" applyAlignment="1" applyProtection="1">
      <alignment horizontal="center" vertical="center"/>
      <protection/>
    </xf>
    <xf numFmtId="1" fontId="45" fillId="31" borderId="14" xfId="0" applyNumberFormat="1" applyFont="1" applyFill="1" applyBorder="1" applyAlignment="1" applyProtection="1">
      <alignment horizontal="center" vertical="center"/>
      <protection locked="0"/>
    </xf>
    <xf numFmtId="1" fontId="45" fillId="31" borderId="27" xfId="0" applyNumberFormat="1" applyFont="1" applyFill="1" applyBorder="1" applyAlignment="1" applyProtection="1">
      <alignment horizontal="center" vertical="center"/>
      <protection locked="0"/>
    </xf>
    <xf numFmtId="1" fontId="36" fillId="31" borderId="19" xfId="0" applyNumberFormat="1" applyFont="1" applyFill="1" applyBorder="1" applyAlignment="1" applyProtection="1">
      <alignment horizontal="center" vertical="center"/>
      <protection/>
    </xf>
    <xf numFmtId="1" fontId="36" fillId="31" borderId="20" xfId="0" applyNumberFormat="1" applyFont="1" applyFill="1" applyBorder="1" applyAlignment="1" applyProtection="1">
      <alignment horizontal="center" vertical="center"/>
      <protection/>
    </xf>
    <xf numFmtId="1" fontId="45" fillId="31" borderId="23" xfId="0" applyNumberFormat="1" applyFont="1" applyFill="1" applyBorder="1" applyAlignment="1" applyProtection="1">
      <alignment horizontal="center" vertical="center"/>
      <protection locked="0"/>
    </xf>
    <xf numFmtId="1" fontId="45" fillId="31" borderId="24" xfId="0" applyNumberFormat="1" applyFont="1" applyFill="1" applyBorder="1" applyAlignment="1" applyProtection="1">
      <alignment horizontal="center" vertical="center"/>
      <protection locked="0"/>
    </xf>
    <xf numFmtId="1" fontId="45" fillId="31" borderId="66" xfId="0" applyNumberFormat="1" applyFont="1" applyFill="1" applyBorder="1" applyAlignment="1" applyProtection="1">
      <alignment horizontal="center" vertical="center"/>
      <protection locked="0"/>
    </xf>
    <xf numFmtId="1" fontId="45" fillId="31" borderId="34" xfId="0" applyNumberFormat="1" applyFont="1" applyFill="1" applyBorder="1" applyAlignment="1" applyProtection="1">
      <alignment horizontal="center" vertical="center"/>
      <protection/>
    </xf>
    <xf numFmtId="1" fontId="45" fillId="31" borderId="66" xfId="0" applyNumberFormat="1" applyFont="1" applyFill="1" applyBorder="1" applyAlignment="1" applyProtection="1">
      <alignment horizontal="center" vertical="center"/>
      <protection/>
    </xf>
    <xf numFmtId="0" fontId="45" fillId="32" borderId="26" xfId="0" applyFont="1" applyFill="1" applyBorder="1" applyAlignment="1" applyProtection="1">
      <alignment horizontal="center" vertical="center"/>
      <protection/>
    </xf>
    <xf numFmtId="0" fontId="45" fillId="32" borderId="27" xfId="0" applyFont="1" applyFill="1" applyBorder="1" applyAlignment="1" applyProtection="1">
      <alignment horizontal="left" vertical="center"/>
      <protection locked="0"/>
    </xf>
    <xf numFmtId="0" fontId="23" fillId="32" borderId="42" xfId="0" applyFont="1" applyFill="1" applyBorder="1" applyAlignment="1" applyProtection="1">
      <alignment horizontal="center" vertical="center"/>
      <protection/>
    </xf>
    <xf numFmtId="0" fontId="23" fillId="32" borderId="43" xfId="0" applyFont="1" applyFill="1" applyBorder="1" applyAlignment="1" applyProtection="1">
      <alignment horizontal="center" vertical="center"/>
      <protection/>
    </xf>
    <xf numFmtId="0" fontId="23" fillId="32" borderId="35" xfId="0" applyFont="1" applyFill="1" applyBorder="1" applyAlignment="1" applyProtection="1">
      <alignment horizontal="center" vertical="center"/>
      <protection/>
    </xf>
    <xf numFmtId="1" fontId="45" fillId="32" borderId="26" xfId="0" applyNumberFormat="1" applyFont="1" applyFill="1" applyBorder="1" applyAlignment="1" applyProtection="1">
      <alignment horizontal="center" vertical="center"/>
      <protection/>
    </xf>
    <xf numFmtId="1" fontId="45" fillId="32" borderId="14" xfId="0" applyNumberFormat="1" applyFont="1" applyFill="1" applyBorder="1" applyAlignment="1" applyProtection="1">
      <alignment horizontal="center" vertical="center"/>
      <protection/>
    </xf>
    <xf numFmtId="0" fontId="45" fillId="32" borderId="14" xfId="0" applyFont="1" applyFill="1" applyBorder="1" applyAlignment="1" applyProtection="1">
      <alignment horizontal="center" vertical="center"/>
      <protection/>
    </xf>
    <xf numFmtId="1" fontId="45" fillId="32" borderId="35" xfId="0" applyNumberFormat="1" applyFont="1" applyFill="1" applyBorder="1" applyAlignment="1" applyProtection="1">
      <alignment horizontal="center" vertical="center"/>
      <protection/>
    </xf>
    <xf numFmtId="0" fontId="45" fillId="32" borderId="27" xfId="0" applyFont="1" applyFill="1" applyBorder="1" applyAlignment="1" applyProtection="1">
      <alignment horizontal="left" vertical="center" wrapText="1"/>
      <protection locked="0"/>
    </xf>
    <xf numFmtId="1" fontId="45" fillId="32" borderId="26" xfId="0" applyNumberFormat="1" applyFont="1" applyFill="1" applyBorder="1" applyAlignment="1" applyProtection="1">
      <alignment horizontal="center" vertical="center"/>
      <protection locked="0"/>
    </xf>
    <xf numFmtId="1" fontId="45" fillId="32" borderId="14" xfId="0" applyNumberFormat="1" applyFont="1" applyFill="1" applyBorder="1" applyAlignment="1" applyProtection="1">
      <alignment horizontal="center" vertical="center"/>
      <protection locked="0"/>
    </xf>
    <xf numFmtId="0" fontId="23" fillId="32" borderId="42" xfId="0" applyFont="1" applyFill="1" applyBorder="1" applyAlignment="1" applyProtection="1">
      <alignment horizontal="center" vertical="center"/>
      <protection locked="0"/>
    </xf>
    <xf numFmtId="0" fontId="23" fillId="32" borderId="43" xfId="0" applyFont="1" applyFill="1" applyBorder="1" applyAlignment="1" applyProtection="1">
      <alignment horizontal="center" vertical="center"/>
      <protection locked="0"/>
    </xf>
    <xf numFmtId="0" fontId="23" fillId="32" borderId="35" xfId="0" applyFont="1" applyFill="1" applyBorder="1" applyAlignment="1" applyProtection="1">
      <alignment horizontal="center" vertical="center"/>
      <protection locked="0"/>
    </xf>
    <xf numFmtId="0" fontId="45" fillId="32" borderId="14" xfId="0" applyFont="1" applyFill="1" applyBorder="1" applyAlignment="1" applyProtection="1">
      <alignment horizontal="center" vertical="center"/>
      <protection locked="0"/>
    </xf>
    <xf numFmtId="0" fontId="45" fillId="32" borderId="26" xfId="67" applyNumberFormat="1" applyFont="1" applyFill="1" applyBorder="1" applyAlignment="1" applyProtection="1">
      <alignment horizontal="center" vertical="center" wrapText="1"/>
      <protection/>
    </xf>
    <xf numFmtId="0" fontId="45" fillId="32" borderId="66" xfId="0" applyFont="1" applyFill="1" applyBorder="1" applyAlignment="1" applyProtection="1">
      <alignment horizontal="left" vertical="center"/>
      <protection locked="0"/>
    </xf>
    <xf numFmtId="0" fontId="23" fillId="32" borderId="41" xfId="0" applyFont="1" applyFill="1" applyBorder="1" applyAlignment="1" applyProtection="1">
      <alignment horizontal="center" vertical="center"/>
      <protection locked="0"/>
    </xf>
    <xf numFmtId="0" fontId="23" fillId="32" borderId="49" xfId="0" applyFont="1" applyFill="1" applyBorder="1" applyAlignment="1" applyProtection="1">
      <alignment horizontal="center" vertical="center"/>
      <protection locked="0"/>
    </xf>
    <xf numFmtId="0" fontId="23" fillId="32" borderId="50" xfId="0" applyFont="1" applyFill="1" applyBorder="1" applyAlignment="1" applyProtection="1">
      <alignment horizontal="center" vertical="center"/>
      <protection locked="0"/>
    </xf>
    <xf numFmtId="0" fontId="23" fillId="32" borderId="29" xfId="0" applyFont="1" applyFill="1" applyBorder="1" applyAlignment="1" applyProtection="1">
      <alignment horizontal="center" vertical="center"/>
      <protection locked="0"/>
    </xf>
    <xf numFmtId="1" fontId="45" fillId="32" borderId="27" xfId="0" applyNumberFormat="1" applyFont="1" applyFill="1" applyBorder="1" applyAlignment="1" applyProtection="1">
      <alignment horizontal="center" vertical="center"/>
      <protection/>
    </xf>
    <xf numFmtId="1" fontId="45" fillId="32" borderId="51" xfId="0" applyNumberFormat="1" applyFont="1" applyFill="1" applyBorder="1" applyAlignment="1" applyProtection="1">
      <alignment horizontal="center" vertical="center"/>
      <protection locked="0"/>
    </xf>
    <xf numFmtId="1" fontId="45" fillId="32" borderId="34" xfId="0" applyNumberFormat="1" applyFont="1" applyFill="1" applyBorder="1" applyAlignment="1" applyProtection="1">
      <alignment horizontal="center" vertical="center"/>
      <protection locked="0"/>
    </xf>
    <xf numFmtId="49" fontId="45" fillId="32" borderId="51" xfId="67" applyNumberFormat="1" applyFont="1" applyFill="1" applyBorder="1" applyAlignment="1" applyProtection="1">
      <alignment horizontal="center" vertical="center" wrapText="1"/>
      <protection/>
    </xf>
    <xf numFmtId="0" fontId="23" fillId="32" borderId="52" xfId="0" applyFont="1" applyFill="1" applyBorder="1" applyAlignment="1" applyProtection="1">
      <alignment horizontal="center" vertical="center"/>
      <protection/>
    </xf>
    <xf numFmtId="0" fontId="23" fillId="32" borderId="53" xfId="0" applyFont="1" applyFill="1" applyBorder="1" applyAlignment="1" applyProtection="1">
      <alignment horizontal="center" vertical="center"/>
      <protection/>
    </xf>
    <xf numFmtId="0" fontId="23" fillId="32" borderId="54" xfId="0" applyFont="1" applyFill="1" applyBorder="1" applyAlignment="1" applyProtection="1">
      <alignment horizontal="center" vertical="center"/>
      <protection/>
    </xf>
    <xf numFmtId="1" fontId="45" fillId="32" borderId="34" xfId="0" applyNumberFormat="1" applyFont="1" applyFill="1" applyBorder="1" applyAlignment="1" applyProtection="1">
      <alignment horizontal="center" vertical="center"/>
      <protection/>
    </xf>
    <xf numFmtId="200" fontId="45" fillId="32" borderId="34" xfId="0" applyNumberFormat="1" applyFont="1" applyFill="1" applyBorder="1" applyAlignment="1" applyProtection="1">
      <alignment horizontal="center" vertical="center"/>
      <protection/>
    </xf>
    <xf numFmtId="1" fontId="45" fillId="32" borderId="51" xfId="0" applyNumberFormat="1" applyFont="1" applyFill="1" applyBorder="1" applyAlignment="1" applyProtection="1">
      <alignment horizontal="center" vertical="center"/>
      <protection/>
    </xf>
    <xf numFmtId="0" fontId="45" fillId="29" borderId="26" xfId="0" applyFont="1" applyFill="1" applyBorder="1" applyAlignment="1" applyProtection="1">
      <alignment horizontal="center" vertical="center"/>
      <protection/>
    </xf>
    <xf numFmtId="0" fontId="45" fillId="29" borderId="27" xfId="0" applyFont="1" applyFill="1" applyBorder="1" applyAlignment="1" applyProtection="1">
      <alignment horizontal="left" vertical="center"/>
      <protection locked="0"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3" fillId="29" borderId="43" xfId="0" applyFont="1" applyFill="1" applyBorder="1" applyAlignment="1" applyProtection="1">
      <alignment horizontal="center" vertical="center"/>
      <protection/>
    </xf>
    <xf numFmtId="0" fontId="23" fillId="29" borderId="35" xfId="0" applyFont="1" applyFill="1" applyBorder="1" applyAlignment="1" applyProtection="1">
      <alignment horizontal="center" vertical="center"/>
      <protection/>
    </xf>
    <xf numFmtId="1" fontId="45" fillId="29" borderId="26" xfId="0" applyNumberFormat="1" applyFont="1" applyFill="1" applyBorder="1" applyAlignment="1" applyProtection="1">
      <alignment horizontal="center" vertical="center"/>
      <protection/>
    </xf>
    <xf numFmtId="1" fontId="45" fillId="29" borderId="14" xfId="0" applyNumberFormat="1" applyFont="1" applyFill="1" applyBorder="1" applyAlignment="1" applyProtection="1">
      <alignment horizontal="center" vertical="center"/>
      <protection/>
    </xf>
    <xf numFmtId="0" fontId="45" fillId="29" borderId="14" xfId="0" applyFont="1" applyFill="1" applyBorder="1" applyAlignment="1" applyProtection="1">
      <alignment horizontal="center" vertical="center"/>
      <protection/>
    </xf>
    <xf numFmtId="1" fontId="45" fillId="29" borderId="35" xfId="0" applyNumberFormat="1" applyFont="1" applyFill="1" applyBorder="1" applyAlignment="1" applyProtection="1">
      <alignment horizontal="center" vertical="center"/>
      <protection/>
    </xf>
    <xf numFmtId="1" fontId="45" fillId="29" borderId="27" xfId="0" applyNumberFormat="1" applyFont="1" applyFill="1" applyBorder="1" applyAlignment="1" applyProtection="1">
      <alignment horizontal="center" vertical="center"/>
      <protection/>
    </xf>
    <xf numFmtId="0" fontId="45" fillId="29" borderId="27" xfId="0" applyFont="1" applyFill="1" applyBorder="1" applyAlignment="1" applyProtection="1">
      <alignment horizontal="left" vertical="center" wrapText="1"/>
      <protection locked="0"/>
    </xf>
    <xf numFmtId="1" fontId="45" fillId="29" borderId="26" xfId="0" applyNumberFormat="1" applyFont="1" applyFill="1" applyBorder="1" applyAlignment="1" applyProtection="1">
      <alignment horizontal="center" vertical="center"/>
      <protection locked="0"/>
    </xf>
    <xf numFmtId="1" fontId="45" fillId="29" borderId="14" xfId="0" applyNumberFormat="1" applyFont="1" applyFill="1" applyBorder="1" applyAlignment="1" applyProtection="1">
      <alignment horizontal="center" vertical="center"/>
      <protection locked="0"/>
    </xf>
    <xf numFmtId="1" fontId="45" fillId="29" borderId="27" xfId="0" applyNumberFormat="1" applyFont="1" applyFill="1" applyBorder="1" applyAlignment="1" applyProtection="1">
      <alignment horizontal="center" vertical="center"/>
      <protection locked="0"/>
    </xf>
    <xf numFmtId="0" fontId="45" fillId="29" borderId="26" xfId="67" applyNumberFormat="1" applyFont="1" applyFill="1" applyBorder="1" applyAlignment="1" applyProtection="1">
      <alignment horizontal="center" vertical="center" wrapText="1"/>
      <protection/>
    </xf>
    <xf numFmtId="0" fontId="23" fillId="29" borderId="42" xfId="0" applyFont="1" applyFill="1" applyBorder="1" applyAlignment="1" applyProtection="1">
      <alignment horizontal="center" vertical="center"/>
      <protection locked="0"/>
    </xf>
    <xf numFmtId="0" fontId="23" fillId="29" borderId="43" xfId="0" applyFont="1" applyFill="1" applyBorder="1" applyAlignment="1" applyProtection="1">
      <alignment horizontal="center" vertical="center"/>
      <protection locked="0"/>
    </xf>
    <xf numFmtId="0" fontId="23" fillId="29" borderId="35" xfId="0" applyFont="1" applyFill="1" applyBorder="1" applyAlignment="1" applyProtection="1">
      <alignment horizontal="center" vertical="center"/>
      <protection locked="0"/>
    </xf>
    <xf numFmtId="0" fontId="23" fillId="29" borderId="27" xfId="0" applyFont="1" applyFill="1" applyBorder="1" applyAlignment="1" applyProtection="1">
      <alignment horizontal="center" vertical="center"/>
      <protection locked="0"/>
    </xf>
    <xf numFmtId="49" fontId="45" fillId="29" borderId="51" xfId="67" applyNumberFormat="1" applyFont="1" applyFill="1" applyBorder="1" applyAlignment="1" applyProtection="1">
      <alignment horizontal="center" vertical="center" wrapText="1"/>
      <protection/>
    </xf>
    <xf numFmtId="0" fontId="23" fillId="29" borderId="52" xfId="0" applyFont="1" applyFill="1" applyBorder="1" applyAlignment="1" applyProtection="1">
      <alignment horizontal="center" vertical="center"/>
      <protection/>
    </xf>
    <xf numFmtId="0" fontId="23" fillId="29" borderId="53" xfId="0" applyFont="1" applyFill="1" applyBorder="1" applyAlignment="1" applyProtection="1">
      <alignment horizontal="center" vertical="center"/>
      <protection/>
    </xf>
    <xf numFmtId="0" fontId="23" fillId="29" borderId="54" xfId="0" applyFont="1" applyFill="1" applyBorder="1" applyAlignment="1" applyProtection="1">
      <alignment horizontal="center" vertical="center"/>
      <protection/>
    </xf>
    <xf numFmtId="1" fontId="45" fillId="29" borderId="34" xfId="0" applyNumberFormat="1" applyFont="1" applyFill="1" applyBorder="1" applyAlignment="1" applyProtection="1">
      <alignment horizontal="center" vertical="center"/>
      <protection/>
    </xf>
    <xf numFmtId="200" fontId="45" fillId="29" borderId="34" xfId="0" applyNumberFormat="1" applyFont="1" applyFill="1" applyBorder="1" applyAlignment="1" applyProtection="1">
      <alignment horizontal="center" vertical="center"/>
      <protection/>
    </xf>
    <xf numFmtId="1" fontId="45" fillId="29" borderId="51" xfId="0" applyNumberFormat="1" applyFont="1" applyFill="1" applyBorder="1" applyAlignment="1" applyProtection="1">
      <alignment horizontal="center" vertical="center"/>
      <protection/>
    </xf>
    <xf numFmtId="1" fontId="45" fillId="29" borderId="66" xfId="0" applyNumberFormat="1" applyFont="1" applyFill="1" applyBorder="1" applyAlignment="1" applyProtection="1">
      <alignment horizontal="center" vertical="center"/>
      <protection/>
    </xf>
    <xf numFmtId="0" fontId="5" fillId="29" borderId="0" xfId="0" applyFont="1" applyFill="1" applyBorder="1" applyAlignment="1" applyProtection="1">
      <alignment/>
      <protection/>
    </xf>
    <xf numFmtId="49" fontId="27" fillId="0" borderId="67" xfId="66" applyNumberFormat="1" applyFont="1" applyFill="1" applyBorder="1" applyAlignment="1" applyProtection="1">
      <alignment horizontal="center" vertical="center" wrapText="1"/>
      <protection/>
    </xf>
    <xf numFmtId="49" fontId="27" fillId="0" borderId="32" xfId="66" applyNumberFormat="1" applyFont="1" applyFill="1" applyBorder="1" applyAlignment="1" applyProtection="1">
      <alignment horizontal="center" vertical="center" wrapText="1"/>
      <protection/>
    </xf>
    <xf numFmtId="49" fontId="27" fillId="0" borderId="68" xfId="66" applyNumberFormat="1" applyFont="1" applyFill="1" applyBorder="1" applyAlignment="1" applyProtection="1">
      <alignment horizontal="center" vertical="center" wrapText="1"/>
      <protection/>
    </xf>
    <xf numFmtId="49" fontId="27" fillId="0" borderId="31" xfId="66" applyNumberFormat="1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26" fillId="0" borderId="42" xfId="66" applyFont="1" applyFill="1" applyBorder="1" applyAlignment="1" applyProtection="1">
      <alignment horizontal="left"/>
      <protection locked="0"/>
    </xf>
    <xf numFmtId="0" fontId="26" fillId="0" borderId="41" xfId="66" applyFont="1" applyFill="1" applyBorder="1" applyAlignment="1" applyProtection="1">
      <alignment horizontal="left"/>
      <protection locked="0"/>
    </xf>
    <xf numFmtId="0" fontId="26" fillId="0" borderId="41" xfId="66" applyFont="1" applyFill="1" applyBorder="1" applyAlignment="1" applyProtection="1">
      <alignment horizontal="left"/>
      <protection/>
    </xf>
    <xf numFmtId="0" fontId="21" fillId="0" borderId="22" xfId="66" applyFont="1" applyFill="1" applyBorder="1" applyAlignment="1" applyProtection="1">
      <alignment horizontal="center" vertical="center"/>
      <protection/>
    </xf>
    <xf numFmtId="0" fontId="21" fillId="0" borderId="23" xfId="66" applyFont="1" applyFill="1" applyBorder="1" applyAlignment="1" applyProtection="1">
      <alignment horizontal="center" vertical="center"/>
      <protection/>
    </xf>
    <xf numFmtId="0" fontId="21" fillId="0" borderId="24" xfId="66" applyFont="1" applyFill="1" applyBorder="1" applyAlignment="1" applyProtection="1">
      <alignment horizontal="center" vertical="center"/>
      <protection/>
    </xf>
    <xf numFmtId="0" fontId="28" fillId="0" borderId="21" xfId="66" applyFont="1" applyFill="1" applyBorder="1" applyAlignment="1" applyProtection="1">
      <alignment horizontal="center" vertical="center" textRotation="90"/>
      <protection/>
    </xf>
    <xf numFmtId="0" fontId="28" fillId="0" borderId="30" xfId="66" applyFont="1" applyFill="1" applyBorder="1" applyAlignment="1" applyProtection="1">
      <alignment horizontal="center" vertical="center" textRotation="90"/>
      <protection/>
    </xf>
    <xf numFmtId="0" fontId="31" fillId="0" borderId="0" xfId="66" applyFont="1" applyFill="1" applyAlignment="1" applyProtection="1">
      <alignment horizontal="left" wrapText="1"/>
      <protection/>
    </xf>
    <xf numFmtId="0" fontId="26" fillId="0" borderId="41" xfId="66" applyFont="1" applyFill="1" applyBorder="1" applyAlignment="1" applyProtection="1">
      <alignment horizontal="left" wrapText="1"/>
      <protection locked="0"/>
    </xf>
    <xf numFmtId="0" fontId="31" fillId="0" borderId="0" xfId="66" applyFont="1" applyFill="1" applyBorder="1" applyAlignment="1" applyProtection="1">
      <alignment horizontal="left"/>
      <protection locked="0"/>
    </xf>
    <xf numFmtId="0" fontId="43" fillId="0" borderId="0" xfId="66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49" fontId="27" fillId="0" borderId="69" xfId="66" applyNumberFormat="1" applyFont="1" applyFill="1" applyBorder="1" applyAlignment="1" applyProtection="1">
      <alignment horizontal="center" vertical="center" wrapText="1"/>
      <protection/>
    </xf>
    <xf numFmtId="49" fontId="27" fillId="0" borderId="70" xfId="66" applyNumberFormat="1" applyFont="1" applyFill="1" applyBorder="1" applyAlignment="1" applyProtection="1">
      <alignment horizontal="center" vertical="center" wrapText="1"/>
      <protection/>
    </xf>
    <xf numFmtId="0" fontId="21" fillId="0" borderId="0" xfId="66" applyFont="1" applyFill="1" applyAlignment="1" applyProtection="1">
      <alignment horizontal="left" vertical="top" wrapText="1"/>
      <protection/>
    </xf>
    <xf numFmtId="0" fontId="21" fillId="0" borderId="0" xfId="66" applyFont="1" applyFill="1" applyAlignment="1" applyProtection="1">
      <alignment vertical="top" wrapText="1"/>
      <protection/>
    </xf>
    <xf numFmtId="0" fontId="26" fillId="0" borderId="42" xfId="66" applyFont="1" applyFill="1" applyBorder="1" applyAlignment="1" applyProtection="1">
      <alignment horizontal="left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9" xfId="0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9" xfId="0" applyNumberFormat="1" applyFont="1" applyFill="1" applyBorder="1" applyAlignment="1" applyProtection="1">
      <alignment horizontal="center" textRotation="90" wrapText="1"/>
      <protection/>
    </xf>
    <xf numFmtId="1" fontId="2" fillId="0" borderId="34" xfId="0" applyNumberFormat="1" applyFont="1" applyFill="1" applyBorder="1" applyAlignment="1" applyProtection="1">
      <alignment horizontal="center" textRotation="90" wrapText="1"/>
      <protection/>
    </xf>
    <xf numFmtId="1" fontId="2" fillId="0" borderId="71" xfId="0" applyNumberFormat="1" applyFont="1" applyFill="1" applyBorder="1" applyAlignment="1" applyProtection="1">
      <alignment horizontal="center" textRotation="90" wrapText="1"/>
      <protection/>
    </xf>
    <xf numFmtId="1" fontId="2" fillId="0" borderId="31" xfId="0" applyNumberFormat="1" applyFont="1" applyFill="1" applyBorder="1" applyAlignment="1" applyProtection="1">
      <alignment horizontal="center" textRotation="90" wrapText="1"/>
      <protection/>
    </xf>
    <xf numFmtId="0" fontId="21" fillId="0" borderId="7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9" xfId="0" applyFont="1" applyFill="1" applyBorder="1" applyAlignment="1" applyProtection="1">
      <alignment horizontal="center" textRotation="90"/>
      <protection/>
    </xf>
    <xf numFmtId="1" fontId="21" fillId="0" borderId="35" xfId="0" applyNumberFormat="1" applyFont="1" applyFill="1" applyBorder="1" applyAlignment="1" applyProtection="1">
      <alignment horizontal="center" wrapText="1"/>
      <protection/>
    </xf>
    <xf numFmtId="1" fontId="21" fillId="0" borderId="42" xfId="0" applyNumberFormat="1" applyFont="1" applyFill="1" applyBorder="1" applyAlignment="1" applyProtection="1">
      <alignment horizontal="center" wrapText="1"/>
      <protection/>
    </xf>
    <xf numFmtId="1" fontId="21" fillId="0" borderId="43" xfId="0" applyNumberFormat="1" applyFont="1" applyFill="1" applyBorder="1" applyAlignment="1" applyProtection="1">
      <alignment horizontal="center" wrapText="1"/>
      <protection/>
    </xf>
    <xf numFmtId="1" fontId="2" fillId="0" borderId="26" xfId="0" applyNumberFormat="1" applyFont="1" applyFill="1" applyBorder="1" applyAlignment="1" applyProtection="1">
      <alignment horizontal="center" textRotation="90" wrapText="1"/>
      <protection/>
    </xf>
    <xf numFmtId="1" fontId="2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66" xfId="0" applyNumberFormat="1" applyFont="1" applyFill="1" applyBorder="1" applyAlignment="1" applyProtection="1">
      <alignment horizontal="center" textRotation="90" wrapText="1"/>
      <protection/>
    </xf>
    <xf numFmtId="1" fontId="2" fillId="0" borderId="73" xfId="0" applyNumberFormat="1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0" fontId="31" fillId="0" borderId="44" xfId="0" applyFont="1" applyFill="1" applyBorder="1" applyAlignment="1" applyProtection="1">
      <alignment horizontal="center" vertical="center"/>
      <protection/>
    </xf>
    <xf numFmtId="0" fontId="31" fillId="0" borderId="74" xfId="0" applyFont="1" applyFill="1" applyBorder="1" applyAlignment="1" applyProtection="1">
      <alignment horizontal="center" vertical="center"/>
      <protection/>
    </xf>
    <xf numFmtId="0" fontId="31" fillId="0" borderId="75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justify" textRotation="90"/>
      <protection/>
    </xf>
    <xf numFmtId="0" fontId="2" fillId="0" borderId="20" xfId="0" applyFont="1" applyFill="1" applyBorder="1" applyAlignment="1" applyProtection="1">
      <alignment horizontal="center" vertical="justify" textRotation="90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9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6" xfId="0" applyFont="1" applyFill="1" applyBorder="1" applyAlignment="1" applyProtection="1">
      <alignment horizontal="center" textRotation="90"/>
      <protection/>
    </xf>
    <xf numFmtId="0" fontId="2" fillId="0" borderId="43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75" xfId="0" applyFont="1" applyFill="1" applyBorder="1" applyAlignment="1" applyProtection="1">
      <alignment horizontal="center" textRotation="90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42" fillId="0" borderId="45" xfId="0" applyFont="1" applyFill="1" applyBorder="1" applyAlignment="1" applyProtection="1">
      <alignment horizontal="center" vertical="center"/>
      <protection/>
    </xf>
    <xf numFmtId="0" fontId="42" fillId="0" borderId="46" xfId="0" applyFont="1" applyFill="1" applyBorder="1" applyAlignment="1" applyProtection="1">
      <alignment horizontal="center" vertical="center"/>
      <protection/>
    </xf>
    <xf numFmtId="0" fontId="42" fillId="0" borderId="76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0" fontId="45" fillId="0" borderId="72" xfId="67" applyNumberFormat="1" applyFont="1" applyFill="1" applyBorder="1" applyAlignment="1" applyProtection="1">
      <alignment horizontal="center" vertical="center" wrapText="1"/>
      <protection/>
    </xf>
    <xf numFmtId="0" fontId="45" fillId="0" borderId="16" xfId="67" applyNumberFormat="1" applyFont="1" applyFill="1" applyBorder="1" applyAlignment="1" applyProtection="1">
      <alignment horizontal="center" vertical="center" wrapText="1"/>
      <protection/>
    </xf>
    <xf numFmtId="0" fontId="45" fillId="0" borderId="77" xfId="67" applyNumberFormat="1" applyFont="1" applyFill="1" applyBorder="1" applyAlignment="1" applyProtection="1">
      <alignment horizontal="center" vertical="center" wrapText="1"/>
      <protection/>
    </xf>
    <xf numFmtId="0" fontId="23" fillId="0" borderId="78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79" xfId="0" applyFont="1" applyFill="1" applyBorder="1" applyAlignment="1" applyProtection="1">
      <alignment horizontal="center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0" fontId="42" fillId="28" borderId="72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77" xfId="0" applyFont="1" applyFill="1" applyBorder="1" applyAlignment="1" applyProtection="1">
      <alignment horizontal="center" vertical="center"/>
      <protection/>
    </xf>
    <xf numFmtId="0" fontId="36" fillId="28" borderId="72" xfId="0" applyFont="1" applyFill="1" applyBorder="1" applyAlignment="1" applyProtection="1">
      <alignment horizontal="right" vertical="center"/>
      <protection/>
    </xf>
    <xf numFmtId="0" fontId="36" fillId="28" borderId="77" xfId="0" applyFont="1" applyFill="1" applyBorder="1" applyAlignment="1" applyProtection="1">
      <alignment horizontal="right" vertical="center"/>
      <protection/>
    </xf>
    <xf numFmtId="0" fontId="35" fillId="0" borderId="74" xfId="0" applyNumberFormat="1" applyFont="1" applyFill="1" applyBorder="1" applyAlignment="1" applyProtection="1">
      <alignment horizontal="center" vertical="center"/>
      <protection/>
    </xf>
    <xf numFmtId="0" fontId="35" fillId="0" borderId="75" xfId="0" applyNumberFormat="1" applyFont="1" applyFill="1" applyBorder="1" applyAlignment="1" applyProtection="1">
      <alignment horizontal="center" vertical="center"/>
      <protection/>
    </xf>
    <xf numFmtId="0" fontId="35" fillId="0" borderId="44" xfId="0" applyNumberFormat="1" applyFont="1" applyFill="1" applyBorder="1" applyAlignment="1" applyProtection="1">
      <alignment horizontal="center" vertical="center"/>
      <protection/>
    </xf>
    <xf numFmtId="0" fontId="42" fillId="0" borderId="35" xfId="0" applyFont="1" applyFill="1" applyBorder="1" applyAlignment="1" applyProtection="1">
      <alignment horizontal="center" vertical="center"/>
      <protection/>
    </xf>
    <xf numFmtId="0" fontId="42" fillId="0" borderId="42" xfId="0" applyFont="1" applyFill="1" applyBorder="1" applyAlignment="1" applyProtection="1">
      <alignment horizontal="center" vertical="center"/>
      <protection/>
    </xf>
    <xf numFmtId="0" fontId="36" fillId="0" borderId="44" xfId="0" applyNumberFormat="1" applyFont="1" applyFill="1" applyBorder="1" applyAlignment="1" applyProtection="1">
      <alignment horizontal="center" vertical="center"/>
      <protection/>
    </xf>
    <xf numFmtId="0" fontId="36" fillId="0" borderId="74" xfId="0" applyNumberFormat="1" applyFont="1" applyFill="1" applyBorder="1" applyAlignment="1" applyProtection="1">
      <alignment horizontal="center" vertical="center"/>
      <protection/>
    </xf>
    <xf numFmtId="0" fontId="36" fillId="0" borderId="75" xfId="0" applyNumberFormat="1" applyFont="1" applyFill="1" applyBorder="1" applyAlignment="1" applyProtection="1">
      <alignment horizontal="center" vertical="center"/>
      <protection/>
    </xf>
    <xf numFmtId="0" fontId="36" fillId="0" borderId="80" xfId="0" applyFont="1" applyFill="1" applyBorder="1" applyAlignment="1" applyProtection="1">
      <alignment horizontal="right" vertical="center"/>
      <protection/>
    </xf>
    <xf numFmtId="0" fontId="36" fillId="0" borderId="81" xfId="0" applyFont="1" applyFill="1" applyBorder="1" applyAlignment="1" applyProtection="1">
      <alignment horizontal="right" vertical="center"/>
      <protection/>
    </xf>
    <xf numFmtId="0" fontId="36" fillId="0" borderId="72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77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77" xfId="0" applyFont="1" applyFill="1" applyBorder="1" applyAlignment="1" applyProtection="1">
      <alignment horizontal="center" vertical="center"/>
      <protection/>
    </xf>
    <xf numFmtId="0" fontId="42" fillId="0" borderId="15" xfId="67" applyFont="1" applyFill="1" applyBorder="1" applyAlignment="1" applyProtection="1">
      <alignment horizontal="right" vertical="center" wrapText="1"/>
      <protection/>
    </xf>
    <xf numFmtId="0" fontId="42" fillId="0" borderId="72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77" xfId="0" applyFont="1" applyFill="1" applyBorder="1" applyAlignment="1" applyProtection="1">
      <alignment horizontal="center" vertical="center"/>
      <protection/>
    </xf>
    <xf numFmtId="0" fontId="42" fillId="0" borderId="72" xfId="67" applyFont="1" applyFill="1" applyBorder="1" applyAlignment="1" applyProtection="1">
      <alignment horizontal="center" vertical="center" wrapText="1"/>
      <protection/>
    </xf>
    <xf numFmtId="0" fontId="42" fillId="0" borderId="16" xfId="67" applyFont="1" applyFill="1" applyBorder="1" applyAlignment="1" applyProtection="1">
      <alignment horizontal="center" vertical="center" wrapText="1"/>
      <protection/>
    </xf>
    <xf numFmtId="0" fontId="42" fillId="0" borderId="77" xfId="67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textRotation="90"/>
      <protection/>
    </xf>
    <xf numFmtId="0" fontId="21" fillId="0" borderId="18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3" fillId="0" borderId="82" xfId="67" applyFont="1" applyFill="1" applyBorder="1" applyAlignment="1" applyProtection="1">
      <alignment horizontal="center" vertical="center" wrapText="1"/>
      <protection/>
    </xf>
    <xf numFmtId="0" fontId="23" fillId="0" borderId="28" xfId="67" applyFont="1" applyFill="1" applyBorder="1" applyAlignment="1" applyProtection="1">
      <alignment horizontal="center" vertical="center" wrapText="1"/>
      <protection/>
    </xf>
    <xf numFmtId="0" fontId="23" fillId="0" borderId="29" xfId="67" applyFont="1" applyFill="1" applyBorder="1" applyAlignment="1" applyProtection="1">
      <alignment horizontal="center" vertical="center" wrapText="1"/>
      <protection/>
    </xf>
    <xf numFmtId="0" fontId="36" fillId="0" borderId="72" xfId="0" applyFont="1" applyFill="1" applyBorder="1" applyAlignment="1" applyProtection="1">
      <alignment horizontal="right" vertical="center"/>
      <protection/>
    </xf>
    <xf numFmtId="0" fontId="36" fillId="0" borderId="77" xfId="0" applyFont="1" applyFill="1" applyBorder="1" applyAlignment="1" applyProtection="1">
      <alignment horizontal="right" vertical="center"/>
      <protection/>
    </xf>
    <xf numFmtId="1" fontId="35" fillId="0" borderId="72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77" xfId="0" applyNumberFormat="1" applyFont="1" applyFill="1" applyBorder="1" applyAlignment="1" applyProtection="1">
      <alignment horizontal="right" vertical="center"/>
      <protection/>
    </xf>
    <xf numFmtId="0" fontId="36" fillId="0" borderId="8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83" xfId="0" applyNumberFormat="1" applyFont="1" applyFill="1" applyBorder="1" applyAlignment="1" applyProtection="1">
      <alignment horizontal="center" vertical="center" textRotation="90"/>
      <protection/>
    </xf>
    <xf numFmtId="1" fontId="35" fillId="0" borderId="84" xfId="0" applyNumberFormat="1" applyFont="1" applyFill="1" applyBorder="1" applyAlignment="1" applyProtection="1">
      <alignment horizontal="center" vertical="center" textRotation="90"/>
      <protection/>
    </xf>
    <xf numFmtId="1" fontId="35" fillId="0" borderId="85" xfId="0" applyNumberFormat="1" applyFont="1" applyFill="1" applyBorder="1" applyAlignment="1" applyProtection="1">
      <alignment horizontal="center" vertical="center" textRotation="90"/>
      <protection/>
    </xf>
    <xf numFmtId="1" fontId="42" fillId="0" borderId="72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77" xfId="0" applyNumberFormat="1" applyFont="1" applyFill="1" applyBorder="1" applyAlignment="1" applyProtection="1">
      <alignment horizontal="left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86" xfId="0" applyFont="1" applyFill="1" applyBorder="1" applyAlignment="1" applyProtection="1">
      <alignment horizontal="center" textRotation="90" wrapText="1"/>
      <protection/>
    </xf>
    <xf numFmtId="0" fontId="23" fillId="0" borderId="87" xfId="0" applyFont="1" applyFill="1" applyBorder="1" applyAlignment="1" applyProtection="1">
      <alignment horizontal="center" textRotation="90" wrapText="1"/>
      <protection/>
    </xf>
    <xf numFmtId="0" fontId="23" fillId="0" borderId="88" xfId="0" applyFont="1" applyFill="1" applyBorder="1" applyAlignment="1" applyProtection="1">
      <alignment horizontal="center" textRotation="90" wrapText="1"/>
      <protection/>
    </xf>
    <xf numFmtId="0" fontId="23" fillId="0" borderId="89" xfId="0" applyFont="1" applyFill="1" applyBorder="1" applyAlignment="1" applyProtection="1">
      <alignment horizontal="center" textRotation="90" wrapText="1"/>
      <protection/>
    </xf>
    <xf numFmtId="0" fontId="35" fillId="0" borderId="56" xfId="65" applyFont="1" applyFill="1" applyBorder="1" applyAlignment="1" applyProtection="1">
      <alignment horizontal="right" vertical="center" wrapText="1"/>
      <protection locked="0"/>
    </xf>
    <xf numFmtId="0" fontId="35" fillId="0" borderId="90" xfId="0" applyFont="1" applyFill="1" applyBorder="1" applyAlignment="1" applyProtection="1">
      <alignment horizontal="right" wrapText="1"/>
      <protection/>
    </xf>
    <xf numFmtId="0" fontId="35" fillId="0" borderId="91" xfId="0" applyFont="1" applyFill="1" applyBorder="1" applyAlignment="1" applyProtection="1">
      <alignment horizontal="right" wrapText="1"/>
      <protection/>
    </xf>
    <xf numFmtId="0" fontId="23" fillId="0" borderId="92" xfId="0" applyFont="1" applyFill="1" applyBorder="1" applyAlignment="1" applyProtection="1">
      <alignment horizontal="center" textRotation="90" wrapText="1"/>
      <protection/>
    </xf>
    <xf numFmtId="0" fontId="23" fillId="0" borderId="93" xfId="0" applyFont="1" applyFill="1" applyBorder="1" applyAlignment="1" applyProtection="1">
      <alignment horizontal="center" wrapText="1"/>
      <protection/>
    </xf>
    <xf numFmtId="0" fontId="23" fillId="0" borderId="94" xfId="0" applyFont="1" applyFill="1" applyBorder="1" applyAlignment="1" applyProtection="1">
      <alignment horizontal="center" wrapText="1"/>
      <protection/>
    </xf>
    <xf numFmtId="0" fontId="23" fillId="0" borderId="95" xfId="0" applyFont="1" applyFill="1" applyBorder="1" applyAlignment="1" applyProtection="1">
      <alignment horizontal="center" wrapText="1"/>
      <protection/>
    </xf>
    <xf numFmtId="0" fontId="23" fillId="0" borderId="96" xfId="0" applyFont="1" applyFill="1" applyBorder="1" applyAlignment="1" applyProtection="1">
      <alignment horizontal="center" wrapText="1"/>
      <protection/>
    </xf>
    <xf numFmtId="0" fontId="35" fillId="0" borderId="86" xfId="0" applyFont="1" applyFill="1" applyBorder="1" applyAlignment="1" applyProtection="1">
      <alignment horizontal="center" textRotation="90" wrapText="1"/>
      <protection/>
    </xf>
    <xf numFmtId="0" fontId="35" fillId="0" borderId="92" xfId="0" applyFont="1" applyFill="1" applyBorder="1" applyAlignment="1" applyProtection="1">
      <alignment horizontal="center" textRotation="90" wrapText="1"/>
      <protection/>
    </xf>
    <xf numFmtId="0" fontId="35" fillId="0" borderId="87" xfId="0" applyFont="1" applyFill="1" applyBorder="1" applyAlignment="1" applyProtection="1">
      <alignment horizontal="center" textRotation="90" wrapText="1"/>
      <protection/>
    </xf>
    <xf numFmtId="0" fontId="35" fillId="0" borderId="97" xfId="0" applyFont="1" applyFill="1" applyBorder="1" applyAlignment="1" applyProtection="1">
      <alignment horizontal="center" vertical="center" textRotation="90" wrapText="1"/>
      <protection locked="0"/>
    </xf>
    <xf numFmtId="0" fontId="35" fillId="0" borderId="98" xfId="0" applyFont="1" applyFill="1" applyBorder="1" applyAlignment="1" applyProtection="1">
      <alignment horizontal="center" vertical="center" textRotation="90" wrapText="1"/>
      <protection locked="0"/>
    </xf>
    <xf numFmtId="0" fontId="35" fillId="0" borderId="99" xfId="0" applyFont="1" applyFill="1" applyBorder="1" applyAlignment="1" applyProtection="1">
      <alignment horizontal="center" vertical="center" textRotation="90" wrapText="1"/>
      <protection locked="0"/>
    </xf>
    <xf numFmtId="0" fontId="35" fillId="0" borderId="100" xfId="0" applyFont="1" applyFill="1" applyBorder="1" applyAlignment="1" applyProtection="1">
      <alignment horizontal="center" textRotation="90" wrapText="1"/>
      <protection/>
    </xf>
    <xf numFmtId="0" fontId="35" fillId="0" borderId="101" xfId="0" applyFont="1" applyFill="1" applyBorder="1" applyAlignment="1" applyProtection="1">
      <alignment horizontal="center" textRotation="90" wrapText="1"/>
      <protection/>
    </xf>
    <xf numFmtId="0" fontId="35" fillId="0" borderId="102" xfId="0" applyFont="1" applyFill="1" applyBorder="1" applyAlignment="1" applyProtection="1">
      <alignment horizontal="center" textRotation="90" wrapText="1"/>
      <protection/>
    </xf>
    <xf numFmtId="0" fontId="23" fillId="0" borderId="103" xfId="0" applyFont="1" applyFill="1" applyBorder="1" applyAlignment="1" applyProtection="1">
      <alignment horizontal="center" vertical="center" textRotation="90" wrapText="1"/>
      <protection/>
    </xf>
    <xf numFmtId="0" fontId="23" fillId="0" borderId="104" xfId="0" applyFont="1" applyFill="1" applyBorder="1" applyAlignment="1" applyProtection="1">
      <alignment horizontal="center" vertical="center" textRotation="90" wrapText="1"/>
      <protection/>
    </xf>
    <xf numFmtId="0" fontId="23" fillId="0" borderId="59" xfId="0" applyFont="1" applyFill="1" applyBorder="1" applyAlignment="1" applyProtection="1">
      <alignment horizontal="center" vertical="center" textRotation="90" wrapText="1"/>
      <protection/>
    </xf>
    <xf numFmtId="0" fontId="35" fillId="0" borderId="105" xfId="0" applyFont="1" applyFill="1" applyBorder="1" applyAlignment="1" applyProtection="1">
      <alignment horizontal="center" vertical="center" wrapText="1"/>
      <protection/>
    </xf>
    <xf numFmtId="0" fontId="35" fillId="0" borderId="106" xfId="0" applyFont="1" applyFill="1" applyBorder="1" applyAlignment="1" applyProtection="1">
      <alignment horizontal="center" vertical="center" wrapText="1"/>
      <protection/>
    </xf>
    <xf numFmtId="0" fontId="35" fillId="0" borderId="89" xfId="0" applyFont="1" applyFill="1" applyBorder="1" applyAlignment="1" applyProtection="1">
      <alignment horizontal="center" vertical="center" wrapText="1"/>
      <protection/>
    </xf>
    <xf numFmtId="0" fontId="35" fillId="29" borderId="107" xfId="65" applyFont="1" applyFill="1" applyBorder="1" applyAlignment="1" applyProtection="1">
      <alignment horizontal="center" vertical="center" wrapText="1"/>
      <protection locked="0"/>
    </xf>
    <xf numFmtId="0" fontId="35" fillId="29" borderId="56" xfId="65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35" xfId="67" applyNumberFormat="1" applyFont="1" applyFill="1" applyBorder="1" applyAlignment="1" applyProtection="1">
      <alignment horizontal="center" vertical="center" wrapText="1"/>
      <protection/>
    </xf>
    <xf numFmtId="1" fontId="23" fillId="0" borderId="108" xfId="67" applyNumberFormat="1" applyFont="1" applyFill="1" applyBorder="1" applyAlignment="1" applyProtection="1">
      <alignment horizontal="center" vertical="center" wrapText="1"/>
      <protection/>
    </xf>
    <xf numFmtId="0" fontId="2" fillId="0" borderId="33" xfId="68" applyFont="1" applyFill="1" applyBorder="1" applyAlignment="1" applyProtection="1">
      <alignment horizontal="left" vertical="top"/>
      <protection/>
    </xf>
    <xf numFmtId="0" fontId="30" fillId="0" borderId="22" xfId="67" applyFont="1" applyFill="1" applyBorder="1" applyAlignment="1" applyProtection="1">
      <alignment horizontal="center" vertical="center" wrapText="1"/>
      <protection/>
    </xf>
    <xf numFmtId="0" fontId="30" fillId="0" borderId="26" xfId="67" applyFont="1" applyFill="1" applyBorder="1" applyAlignment="1" applyProtection="1">
      <alignment horizontal="center" vertical="center" wrapText="1"/>
      <protection/>
    </xf>
    <xf numFmtId="0" fontId="22" fillId="0" borderId="23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1" fontId="23" fillId="0" borderId="23" xfId="67" applyNumberFormat="1" applyFont="1" applyFill="1" applyBorder="1" applyAlignment="1" applyProtection="1">
      <alignment horizontal="center" vertical="center" textRotation="90" wrapText="1"/>
      <protection/>
    </xf>
    <xf numFmtId="1" fontId="23" fillId="0" borderId="14" xfId="67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3" xfId="67" applyFont="1" applyFill="1" applyBorder="1" applyAlignment="1" applyProtection="1">
      <alignment horizontal="center" vertical="center" wrapText="1"/>
      <protection/>
    </xf>
    <xf numFmtId="0" fontId="23" fillId="0" borderId="24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27" xfId="67" applyNumberFormat="1" applyFont="1" applyFill="1" applyBorder="1" applyAlignment="1" applyProtection="1">
      <alignment horizontal="center" vertical="center" wrapText="1"/>
      <protection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14" xfId="67" applyFont="1" applyFill="1" applyBorder="1" applyAlignment="1" applyProtection="1">
      <alignment horizontal="center" vertical="center"/>
      <protection/>
    </xf>
    <xf numFmtId="198" fontId="35" fillId="0" borderId="14" xfId="67" applyNumberFormat="1" applyFont="1" applyFill="1" applyBorder="1" applyAlignment="1" applyProtection="1">
      <alignment horizontal="center" vertical="center"/>
      <protection/>
    </xf>
    <xf numFmtId="198" fontId="35" fillId="0" borderId="27" xfId="67" applyNumberFormat="1" applyFont="1" applyFill="1" applyBorder="1" applyAlignment="1" applyProtection="1">
      <alignment horizontal="center" vertical="center"/>
      <protection/>
    </xf>
    <xf numFmtId="0" fontId="29" fillId="0" borderId="33" xfId="67" applyFont="1" applyFill="1" applyBorder="1" applyAlignment="1" applyProtection="1">
      <alignment horizontal="left" vertical="center"/>
      <protection/>
    </xf>
    <xf numFmtId="0" fontId="23" fillId="0" borderId="22" xfId="67" applyFont="1" applyFill="1" applyBorder="1" applyAlignment="1" applyProtection="1">
      <alignment horizontal="center" vertical="center" wrapText="1"/>
      <protection/>
    </xf>
    <xf numFmtId="49" fontId="23" fillId="0" borderId="23" xfId="67" applyNumberFormat="1" applyFont="1" applyFill="1" applyBorder="1" applyAlignment="1" applyProtection="1">
      <alignment horizontal="center" vertical="center" wrapText="1"/>
      <protection/>
    </xf>
    <xf numFmtId="49" fontId="23" fillId="0" borderId="24" xfId="67" applyNumberFormat="1" applyFont="1" applyFill="1" applyBorder="1" applyAlignment="1" applyProtection="1">
      <alignment horizontal="center" vertical="center" wrapText="1"/>
      <protection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1" fontId="35" fillId="0" borderId="14" xfId="67" applyNumberFormat="1" applyFont="1" applyFill="1" applyBorder="1" applyAlignment="1" applyProtection="1">
      <alignment horizontal="center" vertical="center" wrapText="1"/>
      <protection/>
    </xf>
    <xf numFmtId="1" fontId="35" fillId="0" borderId="27" xfId="67" applyNumberFormat="1" applyFont="1" applyFill="1" applyBorder="1" applyAlignment="1" applyProtection="1">
      <alignment horizontal="center" vertical="center" wrapText="1"/>
      <protection/>
    </xf>
    <xf numFmtId="0" fontId="25" fillId="0" borderId="0" xfId="67" applyFont="1" applyFill="1" applyAlignment="1" applyProtection="1">
      <alignment horizontal="center"/>
      <protection locked="0"/>
    </xf>
    <xf numFmtId="0" fontId="35" fillId="0" borderId="14" xfId="67" applyFont="1" applyFill="1" applyBorder="1" applyAlignment="1" applyProtection="1">
      <alignment horizontal="center" vertical="center"/>
      <protection/>
    </xf>
    <xf numFmtId="0" fontId="35" fillId="0" borderId="27" xfId="67" applyFont="1" applyFill="1" applyBorder="1" applyAlignment="1" applyProtection="1">
      <alignment horizontal="center" vertical="center"/>
      <protection/>
    </xf>
    <xf numFmtId="0" fontId="23" fillId="0" borderId="109" xfId="67" applyFont="1" applyFill="1" applyBorder="1" applyAlignment="1" applyProtection="1">
      <alignment horizontal="center" vertical="center" wrapText="1"/>
      <protection/>
    </xf>
    <xf numFmtId="0" fontId="23" fillId="0" borderId="42" xfId="67" applyFont="1" applyFill="1" applyBorder="1" applyAlignment="1" applyProtection="1">
      <alignment horizontal="center" vertical="center" wrapText="1"/>
      <protection/>
    </xf>
    <xf numFmtId="0" fontId="23" fillId="0" borderId="43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0" fontId="23" fillId="0" borderId="19" xfId="67" applyFont="1" applyFill="1" applyBorder="1" applyAlignment="1" applyProtection="1">
      <alignment horizontal="center" vertical="center" wrapText="1"/>
      <protection/>
    </xf>
    <xf numFmtId="0" fontId="35" fillId="0" borderId="19" xfId="67" applyFont="1" applyFill="1" applyBorder="1" applyAlignment="1" applyProtection="1">
      <alignment horizontal="center" vertical="center"/>
      <protection/>
    </xf>
    <xf numFmtId="0" fontId="35" fillId="0" borderId="20" xfId="67" applyFont="1" applyFill="1" applyBorder="1" applyAlignment="1" applyProtection="1">
      <alignment horizontal="center" vertical="center"/>
      <protection/>
    </xf>
    <xf numFmtId="0" fontId="25" fillId="0" borderId="0" xfId="67" applyFont="1" applyFill="1" applyAlignment="1" applyProtection="1">
      <alignment horizontal="left" wrapText="1"/>
      <protection locked="0"/>
    </xf>
    <xf numFmtId="0" fontId="25" fillId="0" borderId="0" xfId="67" applyFont="1" applyFill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" fontId="23" fillId="0" borderId="19" xfId="67" applyNumberFormat="1" applyFont="1" applyFill="1" applyBorder="1" applyAlignment="1" applyProtection="1">
      <alignment horizontal="center" vertical="center" wrapText="1"/>
      <protection/>
    </xf>
    <xf numFmtId="1" fontId="23" fillId="0" borderId="20" xfId="67" applyNumberFormat="1" applyFont="1" applyFill="1" applyBorder="1" applyAlignment="1" applyProtection="1">
      <alignment horizontal="center" vertical="center" wrapText="1"/>
      <protection/>
    </xf>
    <xf numFmtId="49" fontId="2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35" fillId="0" borderId="0" xfId="0" applyFont="1" applyAlignment="1" applyProtection="1">
      <alignment horizontal="left" vertic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 4" xfId="65"/>
    <cellStyle name="Обычный_b_g_new_spets_07_12_3" xfId="66"/>
    <cellStyle name="Обычный_b_z_05_03v" xfId="67"/>
    <cellStyle name="Обычный_Зразок плану  blank plan_dod1_dfn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ередній" xfId="75"/>
    <cellStyle name="Текст попередження" xfId="76"/>
    <cellStyle name="Текст предупреждения" xfId="77"/>
    <cellStyle name="Comma" xfId="78"/>
    <cellStyle name="Comma [0]" xfId="79"/>
    <cellStyle name="Хороший" xfId="80"/>
  </cellStyles>
  <dxfs count="50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647700</xdr:rowOff>
    </xdr:from>
    <xdr:to>
      <xdr:col>17</xdr:col>
      <xdr:colOff>219075</xdr:colOff>
      <xdr:row>13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19275"/>
          <a:ext cx="4981575" cy="3333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5"/>
  <sheetViews>
    <sheetView showGridLines="0" zoomScale="55" zoomScaleNormal="55" zoomScalePageLayoutView="0" workbookViewId="0" topLeftCell="A1">
      <selection activeCell="A2" sqref="A2:BK2"/>
    </sheetView>
  </sheetViews>
  <sheetFormatPr defaultColWidth="8.875" defaultRowHeight="12.75"/>
  <cols>
    <col min="1" max="55" width="3.75390625" style="92" customWidth="1"/>
    <col min="56" max="63" width="7.75390625" style="92" customWidth="1"/>
    <col min="64" max="16384" width="8.875" style="92" customWidth="1"/>
  </cols>
  <sheetData>
    <row r="1" ht="12.75" customHeight="1"/>
    <row r="2" spans="1:63" ht="39.75" customHeight="1">
      <c r="A2" s="305" t="s">
        <v>85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</row>
    <row r="3" spans="1:63" ht="39.75" customHeight="1">
      <c r="A3" s="305" t="s">
        <v>84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</row>
    <row r="4" spans="1:63" s="160" customFormat="1" ht="60" customHeight="1">
      <c r="A4" s="302" t="s">
        <v>17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</row>
    <row r="5" spans="1:63" s="160" customFormat="1" ht="30" customHeight="1">
      <c r="A5" s="303" t="s">
        <v>92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</row>
    <row r="6" s="160" customFormat="1" ht="19.5" customHeight="1"/>
    <row r="7" spans="19:63" s="160" customFormat="1" ht="30" customHeight="1">
      <c r="S7" s="289" t="s">
        <v>86</v>
      </c>
      <c r="T7" s="289"/>
      <c r="U7" s="289"/>
      <c r="V7" s="289"/>
      <c r="W7" s="289"/>
      <c r="X7" s="289"/>
      <c r="Y7" s="289"/>
      <c r="Z7" s="289"/>
      <c r="AA7" s="289"/>
      <c r="AB7" s="293" t="s">
        <v>107</v>
      </c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X7" s="289" t="s">
        <v>16</v>
      </c>
      <c r="AY7" s="289"/>
      <c r="AZ7" s="289"/>
      <c r="BA7" s="289"/>
      <c r="BB7" s="289"/>
      <c r="BC7" s="289"/>
      <c r="BD7" s="289"/>
      <c r="BE7" s="289"/>
      <c r="BF7" s="293" t="s">
        <v>113</v>
      </c>
      <c r="BG7" s="293"/>
      <c r="BH7" s="293"/>
      <c r="BI7" s="293"/>
      <c r="BJ7" s="293"/>
      <c r="BK7" s="293"/>
    </row>
    <row r="8" spans="19:63" s="160" customFormat="1" ht="30" customHeight="1">
      <c r="S8" s="289" t="s">
        <v>87</v>
      </c>
      <c r="T8" s="289"/>
      <c r="U8" s="289"/>
      <c r="V8" s="289"/>
      <c r="W8" s="289"/>
      <c r="X8" s="289"/>
      <c r="Y8" s="289"/>
      <c r="Z8" s="289"/>
      <c r="AA8" s="289"/>
      <c r="AB8" s="293" t="s">
        <v>108</v>
      </c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X8" s="289" t="s">
        <v>91</v>
      </c>
      <c r="AY8" s="289"/>
      <c r="AZ8" s="289"/>
      <c r="BA8" s="289"/>
      <c r="BB8" s="289"/>
      <c r="BC8" s="289"/>
      <c r="BD8" s="289"/>
      <c r="BE8" s="289"/>
      <c r="BF8" s="311" t="s">
        <v>109</v>
      </c>
      <c r="BG8" s="311"/>
      <c r="BH8" s="311"/>
      <c r="BI8" s="311"/>
      <c r="BJ8" s="311"/>
      <c r="BK8" s="311"/>
    </row>
    <row r="9" spans="19:63" s="160" customFormat="1" ht="34.5" customHeight="1">
      <c r="S9" s="299" t="s">
        <v>163</v>
      </c>
      <c r="T9" s="289"/>
      <c r="U9" s="289"/>
      <c r="V9" s="289"/>
      <c r="W9" s="289"/>
      <c r="X9" s="289"/>
      <c r="Y9" s="289"/>
      <c r="Z9" s="289"/>
      <c r="AA9" s="289"/>
      <c r="AB9" s="300" t="s">
        <v>215</v>
      </c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X9" s="289" t="s">
        <v>89</v>
      </c>
      <c r="AY9" s="289"/>
      <c r="AZ9" s="289"/>
      <c r="BA9" s="289"/>
      <c r="BB9" s="289"/>
      <c r="BC9" s="289"/>
      <c r="BD9" s="289"/>
      <c r="BE9" s="289"/>
      <c r="BF9" s="291" t="s">
        <v>110</v>
      </c>
      <c r="BG9" s="291"/>
      <c r="BH9" s="291"/>
      <c r="BI9" s="291"/>
      <c r="BJ9" s="291"/>
      <c r="BK9" s="291"/>
    </row>
    <row r="10" spans="19:63" s="160" customFormat="1" ht="30" customHeight="1">
      <c r="S10" s="289" t="s">
        <v>88</v>
      </c>
      <c r="T10" s="289"/>
      <c r="U10" s="289"/>
      <c r="V10" s="289"/>
      <c r="W10" s="289"/>
      <c r="X10" s="289"/>
      <c r="Y10" s="289"/>
      <c r="Z10" s="289"/>
      <c r="AA10" s="289"/>
      <c r="AB10" s="291" t="s">
        <v>209</v>
      </c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X10" s="289" t="s">
        <v>90</v>
      </c>
      <c r="AY10" s="289"/>
      <c r="AZ10" s="289"/>
      <c r="BA10" s="289"/>
      <c r="BB10" s="289"/>
      <c r="BC10" s="289"/>
      <c r="BD10" s="289"/>
      <c r="BE10" s="289"/>
      <c r="BF10" s="311" t="s">
        <v>111</v>
      </c>
      <c r="BG10" s="311"/>
      <c r="BH10" s="311"/>
      <c r="BI10" s="311"/>
      <c r="BJ10" s="311"/>
      <c r="BK10" s="311"/>
    </row>
    <row r="11" spans="19:63" s="160" customFormat="1" ht="30" customHeight="1">
      <c r="S11" s="289" t="s">
        <v>251</v>
      </c>
      <c r="T11" s="289"/>
      <c r="U11" s="289"/>
      <c r="V11" s="289"/>
      <c r="W11" s="289"/>
      <c r="X11" s="289"/>
      <c r="Y11" s="289"/>
      <c r="Z11" s="289"/>
      <c r="AA11" s="289"/>
      <c r="AB11" s="292" t="s">
        <v>255</v>
      </c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65"/>
      <c r="AW11" s="65"/>
      <c r="AX11" s="301" t="s">
        <v>256</v>
      </c>
      <c r="AY11" s="301"/>
      <c r="AZ11" s="301"/>
      <c r="BA11" s="301"/>
      <c r="BB11" s="301"/>
      <c r="BC11" s="301"/>
      <c r="BD11" s="301"/>
      <c r="BE11" s="301"/>
      <c r="BF11" s="291">
        <v>2020</v>
      </c>
      <c r="BG11" s="291"/>
      <c r="BH11" s="291"/>
      <c r="BI11" s="291"/>
      <c r="BJ11" s="291"/>
      <c r="BK11" s="291"/>
    </row>
    <row r="12" spans="19:63" ht="30" customHeight="1">
      <c r="S12" s="289" t="s">
        <v>252</v>
      </c>
      <c r="T12" s="289"/>
      <c r="U12" s="289"/>
      <c r="V12" s="289"/>
      <c r="W12" s="289"/>
      <c r="X12" s="289"/>
      <c r="Y12" s="289"/>
      <c r="Z12" s="289"/>
      <c r="AA12" s="289"/>
      <c r="AB12" s="291" t="s">
        <v>253</v>
      </c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65"/>
      <c r="AW12" s="65"/>
      <c r="AX12" s="301" t="s">
        <v>254</v>
      </c>
      <c r="AY12" s="301"/>
      <c r="AZ12" s="301"/>
      <c r="BA12" s="301"/>
      <c r="BB12" s="301"/>
      <c r="BC12" s="301"/>
      <c r="BD12" s="301"/>
      <c r="BE12" s="301"/>
      <c r="BF12" s="210" t="s">
        <v>260</v>
      </c>
      <c r="BG12" s="210" t="s">
        <v>257</v>
      </c>
      <c r="BH12" s="210" t="s">
        <v>258</v>
      </c>
      <c r="BI12" s="210" t="s">
        <v>259</v>
      </c>
      <c r="BJ12" s="211"/>
      <c r="BK12" s="211"/>
    </row>
    <row r="13" spans="19:63" ht="19.5" customHeight="1">
      <c r="S13" s="161"/>
      <c r="T13" s="161"/>
      <c r="U13" s="161"/>
      <c r="V13" s="161"/>
      <c r="W13" s="161"/>
      <c r="X13" s="161"/>
      <c r="Y13" s="161"/>
      <c r="Z13" s="161"/>
      <c r="AA13" s="161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X13" s="164"/>
      <c r="AY13" s="164"/>
      <c r="AZ13" s="164"/>
      <c r="BA13" s="164"/>
      <c r="BB13" s="164"/>
      <c r="BC13" s="164"/>
      <c r="BD13" s="164"/>
      <c r="BE13" s="164"/>
      <c r="BF13" s="165"/>
      <c r="BG13" s="165"/>
      <c r="BH13" s="165"/>
      <c r="BI13" s="165"/>
      <c r="BJ13" s="165"/>
      <c r="BK13" s="165"/>
    </row>
    <row r="14" spans="1:63" ht="30" customHeight="1">
      <c r="A14" s="290" t="s">
        <v>18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C14" s="312" t="s">
        <v>19</v>
      </c>
      <c r="BD14" s="312"/>
      <c r="BE14" s="312"/>
      <c r="BF14" s="312"/>
      <c r="BG14" s="312"/>
      <c r="BH14" s="312"/>
      <c r="BI14" s="312"/>
      <c r="BJ14" s="312"/>
      <c r="BK14" s="312"/>
    </row>
    <row r="15" ht="13.5" thickBot="1"/>
    <row r="16" spans="1:63" ht="24.75" customHeight="1">
      <c r="A16" s="297" t="s">
        <v>20</v>
      </c>
      <c r="B16" s="294" t="s">
        <v>21</v>
      </c>
      <c r="C16" s="295"/>
      <c r="D16" s="295"/>
      <c r="E16" s="296"/>
      <c r="F16" s="294" t="s">
        <v>22</v>
      </c>
      <c r="G16" s="295"/>
      <c r="H16" s="295"/>
      <c r="I16" s="295"/>
      <c r="J16" s="294" t="s">
        <v>23</v>
      </c>
      <c r="K16" s="295"/>
      <c r="L16" s="295"/>
      <c r="M16" s="295"/>
      <c r="N16" s="296"/>
      <c r="O16" s="294" t="s">
        <v>24</v>
      </c>
      <c r="P16" s="295"/>
      <c r="Q16" s="295"/>
      <c r="R16" s="296"/>
      <c r="S16" s="294" t="s">
        <v>25</v>
      </c>
      <c r="T16" s="295"/>
      <c r="U16" s="295"/>
      <c r="V16" s="295"/>
      <c r="W16" s="296"/>
      <c r="X16" s="294" t="s">
        <v>26</v>
      </c>
      <c r="Y16" s="295"/>
      <c r="Z16" s="295"/>
      <c r="AA16" s="296"/>
      <c r="AB16" s="294" t="s">
        <v>27</v>
      </c>
      <c r="AC16" s="295"/>
      <c r="AD16" s="295"/>
      <c r="AE16" s="296"/>
      <c r="AF16" s="294" t="s">
        <v>28</v>
      </c>
      <c r="AG16" s="295"/>
      <c r="AH16" s="295"/>
      <c r="AI16" s="295"/>
      <c r="AJ16" s="296"/>
      <c r="AK16" s="294" t="s">
        <v>29</v>
      </c>
      <c r="AL16" s="295"/>
      <c r="AM16" s="295"/>
      <c r="AN16" s="296"/>
      <c r="AO16" s="294" t="s">
        <v>30</v>
      </c>
      <c r="AP16" s="295"/>
      <c r="AQ16" s="295"/>
      <c r="AR16" s="295"/>
      <c r="AS16" s="296"/>
      <c r="AT16" s="294" t="s">
        <v>31</v>
      </c>
      <c r="AU16" s="295"/>
      <c r="AV16" s="295"/>
      <c r="AW16" s="296"/>
      <c r="AX16" s="294" t="s">
        <v>32</v>
      </c>
      <c r="AY16" s="295"/>
      <c r="AZ16" s="295"/>
      <c r="BA16" s="296"/>
      <c r="BB16" s="15"/>
      <c r="BC16" s="297" t="s">
        <v>20</v>
      </c>
      <c r="BD16" s="307" t="s">
        <v>33</v>
      </c>
      <c r="BE16" s="287" t="s">
        <v>78</v>
      </c>
      <c r="BF16" s="287" t="s">
        <v>79</v>
      </c>
      <c r="BG16" s="287" t="s">
        <v>80</v>
      </c>
      <c r="BH16" s="287" t="s">
        <v>81</v>
      </c>
      <c r="BI16" s="287" t="s">
        <v>82</v>
      </c>
      <c r="BJ16" s="287" t="s">
        <v>35</v>
      </c>
      <c r="BK16" s="285" t="s">
        <v>0</v>
      </c>
    </row>
    <row r="17" spans="1:63" ht="24.75" customHeight="1" thickBot="1">
      <c r="A17" s="298"/>
      <c r="B17" s="16">
        <v>1</v>
      </c>
      <c r="C17" s="17">
        <v>2</v>
      </c>
      <c r="D17" s="17">
        <v>3</v>
      </c>
      <c r="E17" s="18">
        <v>4</v>
      </c>
      <c r="F17" s="16">
        <v>5</v>
      </c>
      <c r="G17" s="17">
        <v>6</v>
      </c>
      <c r="H17" s="17">
        <v>7</v>
      </c>
      <c r="I17" s="17">
        <v>8</v>
      </c>
      <c r="J17" s="16">
        <v>9</v>
      </c>
      <c r="K17" s="17">
        <v>10</v>
      </c>
      <c r="L17" s="17">
        <v>11</v>
      </c>
      <c r="M17" s="17">
        <v>12</v>
      </c>
      <c r="N17" s="18">
        <v>13</v>
      </c>
      <c r="O17" s="16">
        <v>14</v>
      </c>
      <c r="P17" s="17">
        <v>15</v>
      </c>
      <c r="Q17" s="17">
        <v>16</v>
      </c>
      <c r="R17" s="18">
        <v>17</v>
      </c>
      <c r="S17" s="16">
        <v>18</v>
      </c>
      <c r="T17" s="17">
        <v>19</v>
      </c>
      <c r="U17" s="17">
        <v>20</v>
      </c>
      <c r="V17" s="17">
        <v>21</v>
      </c>
      <c r="W17" s="18">
        <v>22</v>
      </c>
      <c r="X17" s="16">
        <v>23</v>
      </c>
      <c r="Y17" s="17">
        <v>24</v>
      </c>
      <c r="Z17" s="17">
        <v>25</v>
      </c>
      <c r="AA17" s="18">
        <v>26</v>
      </c>
      <c r="AB17" s="16">
        <v>27</v>
      </c>
      <c r="AC17" s="17">
        <v>28</v>
      </c>
      <c r="AD17" s="17">
        <v>29</v>
      </c>
      <c r="AE17" s="18">
        <v>30</v>
      </c>
      <c r="AF17" s="16">
        <v>31</v>
      </c>
      <c r="AG17" s="17">
        <v>32</v>
      </c>
      <c r="AH17" s="17">
        <v>33</v>
      </c>
      <c r="AI17" s="17">
        <v>34</v>
      </c>
      <c r="AJ17" s="18">
        <v>35</v>
      </c>
      <c r="AK17" s="16">
        <v>36</v>
      </c>
      <c r="AL17" s="17">
        <v>37</v>
      </c>
      <c r="AM17" s="17">
        <v>38</v>
      </c>
      <c r="AN17" s="18">
        <v>39</v>
      </c>
      <c r="AO17" s="16">
        <v>40</v>
      </c>
      <c r="AP17" s="17">
        <v>41</v>
      </c>
      <c r="AQ17" s="17">
        <v>42</v>
      </c>
      <c r="AR17" s="17">
        <v>43</v>
      </c>
      <c r="AS17" s="18">
        <v>44</v>
      </c>
      <c r="AT17" s="16">
        <v>45</v>
      </c>
      <c r="AU17" s="17">
        <v>46</v>
      </c>
      <c r="AV17" s="17">
        <v>47</v>
      </c>
      <c r="AW17" s="18">
        <v>48</v>
      </c>
      <c r="AX17" s="16">
        <v>49</v>
      </c>
      <c r="AY17" s="17">
        <v>50</v>
      </c>
      <c r="AZ17" s="17">
        <v>51</v>
      </c>
      <c r="BA17" s="18">
        <v>52</v>
      </c>
      <c r="BB17" s="19"/>
      <c r="BC17" s="298"/>
      <c r="BD17" s="308"/>
      <c r="BE17" s="288"/>
      <c r="BF17" s="288"/>
      <c r="BG17" s="288"/>
      <c r="BH17" s="288"/>
      <c r="BI17" s="288"/>
      <c r="BJ17" s="288"/>
      <c r="BK17" s="286"/>
    </row>
    <row r="18" spans="1:63" ht="19.5" customHeight="1">
      <c r="A18" s="20" t="s">
        <v>36</v>
      </c>
      <c r="B18" s="166"/>
      <c r="C18" s="167"/>
      <c r="D18" s="167"/>
      <c r="E18" s="168"/>
      <c r="F18" s="166"/>
      <c r="G18" s="167"/>
      <c r="H18" s="167"/>
      <c r="I18" s="167"/>
      <c r="J18" s="166"/>
      <c r="K18" s="167"/>
      <c r="L18" s="167"/>
      <c r="M18" s="167"/>
      <c r="N18" s="168"/>
      <c r="O18" s="166"/>
      <c r="P18" s="167"/>
      <c r="Q18" s="22"/>
      <c r="R18" s="22"/>
      <c r="S18" s="22"/>
      <c r="T18" s="23" t="s">
        <v>40</v>
      </c>
      <c r="U18" s="23" t="s">
        <v>40</v>
      </c>
      <c r="V18" s="22" t="s">
        <v>41</v>
      </c>
      <c r="W18" s="23" t="s">
        <v>41</v>
      </c>
      <c r="X18" s="166"/>
      <c r="Y18" s="167"/>
      <c r="Z18" s="167"/>
      <c r="AA18" s="168"/>
      <c r="AB18" s="166"/>
      <c r="AC18" s="167"/>
      <c r="AD18" s="167"/>
      <c r="AE18" s="168"/>
      <c r="AF18" s="166"/>
      <c r="AG18" s="167"/>
      <c r="AH18" s="167"/>
      <c r="AI18" s="167"/>
      <c r="AJ18" s="168"/>
      <c r="AK18" s="166"/>
      <c r="AL18" s="167"/>
      <c r="AM18" s="167"/>
      <c r="AN18" s="168"/>
      <c r="AO18" s="166"/>
      <c r="AP18" s="22" t="s">
        <v>40</v>
      </c>
      <c r="AQ18" s="22" t="s">
        <v>40</v>
      </c>
      <c r="AR18" s="22" t="s">
        <v>41</v>
      </c>
      <c r="AS18" s="23" t="s">
        <v>41</v>
      </c>
      <c r="AT18" s="21" t="s">
        <v>41</v>
      </c>
      <c r="AU18" s="22" t="s">
        <v>41</v>
      </c>
      <c r="AV18" s="22" t="s">
        <v>41</v>
      </c>
      <c r="AW18" s="23" t="s">
        <v>41</v>
      </c>
      <c r="AX18" s="21" t="s">
        <v>41</v>
      </c>
      <c r="AY18" s="22" t="s">
        <v>41</v>
      </c>
      <c r="AZ18" s="22" t="s">
        <v>41</v>
      </c>
      <c r="BA18" s="23" t="s">
        <v>41</v>
      </c>
      <c r="BB18" s="24"/>
      <c r="BC18" s="20" t="s">
        <v>36</v>
      </c>
      <c r="BD18" s="25">
        <f>COUNTBLANK(B18:BA18)</f>
        <v>36</v>
      </c>
      <c r="BE18" s="26">
        <f>COUNTIF(B18:BA18,"С")</f>
        <v>4</v>
      </c>
      <c r="BF18" s="26">
        <f>COUNTIF(B18:BA18,"А")</f>
        <v>0</v>
      </c>
      <c r="BG18" s="26">
        <f>COUNTIF(B18:BA18,"Н")</f>
        <v>0</v>
      </c>
      <c r="BH18" s="26">
        <f>COUNTIF(B18:BA18,"П")</f>
        <v>0</v>
      </c>
      <c r="BI18" s="26">
        <f>COUNTIF(B18:BA18,"Д")</f>
        <v>0</v>
      </c>
      <c r="BJ18" s="26">
        <f>COUNTIF(B18:BA18,"К")</f>
        <v>12</v>
      </c>
      <c r="BK18" s="27">
        <f>SUM(BD18:BJ18)</f>
        <v>52</v>
      </c>
    </row>
    <row r="19" spans="1:63" ht="19.5" customHeight="1">
      <c r="A19" s="28" t="s">
        <v>37</v>
      </c>
      <c r="B19" s="169"/>
      <c r="C19" s="170"/>
      <c r="D19" s="170"/>
      <c r="E19" s="171"/>
      <c r="F19" s="169"/>
      <c r="G19" s="170"/>
      <c r="H19" s="170"/>
      <c r="I19" s="170"/>
      <c r="J19" s="169" t="s">
        <v>42</v>
      </c>
      <c r="K19" s="170" t="s">
        <v>42</v>
      </c>
      <c r="L19" s="170"/>
      <c r="M19" s="170"/>
      <c r="N19" s="171"/>
      <c r="O19" s="169"/>
      <c r="P19" s="170"/>
      <c r="Q19" s="30"/>
      <c r="R19" s="30"/>
      <c r="S19" s="30"/>
      <c r="T19" s="31" t="s">
        <v>40</v>
      </c>
      <c r="U19" s="31" t="s">
        <v>40</v>
      </c>
      <c r="V19" s="30" t="s">
        <v>41</v>
      </c>
      <c r="W19" s="31" t="s">
        <v>41</v>
      </c>
      <c r="X19" s="169"/>
      <c r="Y19" s="170"/>
      <c r="Z19" s="170"/>
      <c r="AA19" s="171"/>
      <c r="AB19" s="169"/>
      <c r="AC19" s="170"/>
      <c r="AD19" s="170"/>
      <c r="AE19" s="171"/>
      <c r="AF19" s="169"/>
      <c r="AG19" s="170" t="s">
        <v>42</v>
      </c>
      <c r="AH19" s="170" t="s">
        <v>42</v>
      </c>
      <c r="AI19" s="170"/>
      <c r="AJ19" s="171"/>
      <c r="AK19" s="169"/>
      <c r="AL19" s="170"/>
      <c r="AM19" s="170"/>
      <c r="AN19" s="171"/>
      <c r="AO19" s="169"/>
      <c r="AP19" s="30" t="s">
        <v>40</v>
      </c>
      <c r="AQ19" s="30" t="s">
        <v>40</v>
      </c>
      <c r="AR19" s="30" t="s">
        <v>41</v>
      </c>
      <c r="AS19" s="31" t="s">
        <v>41</v>
      </c>
      <c r="AT19" s="29" t="s">
        <v>41</v>
      </c>
      <c r="AU19" s="30" t="s">
        <v>41</v>
      </c>
      <c r="AV19" s="30" t="s">
        <v>41</v>
      </c>
      <c r="AW19" s="31" t="s">
        <v>41</v>
      </c>
      <c r="AX19" s="29" t="s">
        <v>41</v>
      </c>
      <c r="AY19" s="30" t="s">
        <v>41</v>
      </c>
      <c r="AZ19" s="30" t="s">
        <v>41</v>
      </c>
      <c r="BA19" s="31" t="s">
        <v>41</v>
      </c>
      <c r="BB19" s="24"/>
      <c r="BC19" s="28" t="s">
        <v>37</v>
      </c>
      <c r="BD19" s="32">
        <f>COUNTBLANK(B19:BA19)</f>
        <v>32</v>
      </c>
      <c r="BE19" s="33">
        <f>COUNTIF(B19:BA19,"С")</f>
        <v>4</v>
      </c>
      <c r="BF19" s="33">
        <f>COUNTIF(B19:BA19,"А")</f>
        <v>0</v>
      </c>
      <c r="BG19" s="33">
        <f>COUNTIF(B19:BA19,"Н")</f>
        <v>4</v>
      </c>
      <c r="BH19" s="33">
        <f>COUNTIF(B19:BA19,"П")</f>
        <v>0</v>
      </c>
      <c r="BI19" s="33">
        <f>COUNTIF(B19:BA19,"Д")</f>
        <v>0</v>
      </c>
      <c r="BJ19" s="33">
        <f>COUNTIF(B19:BA19,"К")</f>
        <v>12</v>
      </c>
      <c r="BK19" s="34">
        <f>SUM(BD19:BJ19)</f>
        <v>52</v>
      </c>
    </row>
    <row r="20" spans="1:63" ht="19.5" customHeight="1">
      <c r="A20" s="28" t="s">
        <v>38</v>
      </c>
      <c r="B20" s="169"/>
      <c r="C20" s="170"/>
      <c r="D20" s="170"/>
      <c r="E20" s="171"/>
      <c r="F20" s="169"/>
      <c r="G20" s="170"/>
      <c r="H20" s="170"/>
      <c r="I20" s="170"/>
      <c r="J20" s="169" t="s">
        <v>42</v>
      </c>
      <c r="K20" s="170" t="s">
        <v>42</v>
      </c>
      <c r="L20" s="170"/>
      <c r="M20" s="170"/>
      <c r="N20" s="171"/>
      <c r="O20" s="169"/>
      <c r="P20" s="170"/>
      <c r="Q20" s="30"/>
      <c r="R20" s="30"/>
      <c r="S20" s="30"/>
      <c r="T20" s="31" t="s">
        <v>40</v>
      </c>
      <c r="U20" s="31" t="s">
        <v>40</v>
      </c>
      <c r="V20" s="30" t="s">
        <v>41</v>
      </c>
      <c r="W20" s="31" t="s">
        <v>41</v>
      </c>
      <c r="X20" s="169"/>
      <c r="Y20" s="170"/>
      <c r="Z20" s="170"/>
      <c r="AA20" s="171"/>
      <c r="AB20" s="169"/>
      <c r="AC20" s="170"/>
      <c r="AD20" s="170"/>
      <c r="AE20" s="171"/>
      <c r="AF20" s="169"/>
      <c r="AG20" s="170" t="s">
        <v>42</v>
      </c>
      <c r="AH20" s="170" t="s">
        <v>42</v>
      </c>
      <c r="AI20" s="170"/>
      <c r="AJ20" s="171"/>
      <c r="AK20" s="169"/>
      <c r="AL20" s="170"/>
      <c r="AM20" s="170"/>
      <c r="AN20" s="171"/>
      <c r="AO20" s="169"/>
      <c r="AP20" s="30" t="s">
        <v>40</v>
      </c>
      <c r="AQ20" s="30" t="s">
        <v>40</v>
      </c>
      <c r="AR20" s="30" t="s">
        <v>41</v>
      </c>
      <c r="AS20" s="31" t="s">
        <v>41</v>
      </c>
      <c r="AT20" s="29" t="s">
        <v>41</v>
      </c>
      <c r="AU20" s="30" t="s">
        <v>41</v>
      </c>
      <c r="AV20" s="30" t="s">
        <v>41</v>
      </c>
      <c r="AW20" s="31" t="s">
        <v>41</v>
      </c>
      <c r="AX20" s="29" t="s">
        <v>41</v>
      </c>
      <c r="AY20" s="30" t="s">
        <v>41</v>
      </c>
      <c r="AZ20" s="30" t="s">
        <v>41</v>
      </c>
      <c r="BA20" s="31" t="s">
        <v>41</v>
      </c>
      <c r="BB20" s="24"/>
      <c r="BC20" s="28" t="s">
        <v>38</v>
      </c>
      <c r="BD20" s="32">
        <f>COUNTBLANK(B20:BA20)</f>
        <v>32</v>
      </c>
      <c r="BE20" s="33">
        <f>COUNTIF(B20:BA20,"С")</f>
        <v>4</v>
      </c>
      <c r="BF20" s="33">
        <f>COUNTIF(B20:BA20,"А")</f>
        <v>0</v>
      </c>
      <c r="BG20" s="33">
        <f>COUNTIF(B20:BA20,"Н")</f>
        <v>4</v>
      </c>
      <c r="BH20" s="33">
        <f>COUNTIF(B20:BA20,"П")</f>
        <v>0</v>
      </c>
      <c r="BI20" s="33">
        <f>COUNTIF(B20:BA20,"Д")</f>
        <v>0</v>
      </c>
      <c r="BJ20" s="33">
        <f>COUNTIF(B20:BA20,"К")</f>
        <v>12</v>
      </c>
      <c r="BK20" s="34">
        <f>SUM(BD20:BJ20)</f>
        <v>52</v>
      </c>
    </row>
    <row r="21" spans="1:63" ht="19.5" customHeight="1" thickBot="1">
      <c r="A21" s="35" t="s">
        <v>39</v>
      </c>
      <c r="B21" s="172"/>
      <c r="C21" s="173"/>
      <c r="D21" s="173"/>
      <c r="E21" s="174"/>
      <c r="F21" s="172"/>
      <c r="G21" s="173"/>
      <c r="H21" s="173" t="s">
        <v>42</v>
      </c>
      <c r="I21" s="173" t="s">
        <v>42</v>
      </c>
      <c r="J21" s="172" t="s">
        <v>42</v>
      </c>
      <c r="K21" s="173" t="s">
        <v>42</v>
      </c>
      <c r="L21" s="173"/>
      <c r="M21" s="173"/>
      <c r="N21" s="174"/>
      <c r="O21" s="172"/>
      <c r="P21" s="173"/>
      <c r="Q21" s="37"/>
      <c r="R21" s="37"/>
      <c r="S21" s="37"/>
      <c r="T21" s="38" t="s">
        <v>40</v>
      </c>
      <c r="U21" s="38" t="s">
        <v>40</v>
      </c>
      <c r="V21" s="37" t="s">
        <v>41</v>
      </c>
      <c r="W21" s="38" t="s">
        <v>41</v>
      </c>
      <c r="X21" s="172" t="s">
        <v>43</v>
      </c>
      <c r="Y21" s="173" t="s">
        <v>43</v>
      </c>
      <c r="Z21" s="173" t="s">
        <v>43</v>
      </c>
      <c r="AA21" s="174" t="s">
        <v>43</v>
      </c>
      <c r="AB21" s="172" t="s">
        <v>43</v>
      </c>
      <c r="AC21" s="173" t="s">
        <v>43</v>
      </c>
      <c r="AD21" s="173" t="s">
        <v>43</v>
      </c>
      <c r="AE21" s="174" t="s">
        <v>43</v>
      </c>
      <c r="AF21" s="177"/>
      <c r="AG21" s="175"/>
      <c r="AH21" s="175"/>
      <c r="AI21" s="175"/>
      <c r="AJ21" s="176"/>
      <c r="AK21" s="177"/>
      <c r="AL21" s="175"/>
      <c r="AM21" s="175"/>
      <c r="AN21" s="38" t="s">
        <v>40</v>
      </c>
      <c r="AO21" s="36" t="s">
        <v>40</v>
      </c>
      <c r="AP21" s="37" t="s">
        <v>44</v>
      </c>
      <c r="AQ21" s="37" t="s">
        <v>44</v>
      </c>
      <c r="AR21" s="37"/>
      <c r="AS21" s="38"/>
      <c r="AT21" s="36"/>
      <c r="AU21" s="37"/>
      <c r="AV21" s="37"/>
      <c r="AW21" s="38"/>
      <c r="AX21" s="36"/>
      <c r="AY21" s="37"/>
      <c r="AZ21" s="37"/>
      <c r="BA21" s="38"/>
      <c r="BB21" s="24"/>
      <c r="BC21" s="35" t="s">
        <v>39</v>
      </c>
      <c r="BD21" s="39">
        <f>COUNTBLANK(B21:AQ21)</f>
        <v>22</v>
      </c>
      <c r="BE21" s="40">
        <f>COUNTIF(B21:BA21,"С")</f>
        <v>4</v>
      </c>
      <c r="BF21" s="40">
        <f>COUNTIF(B21:BA21,"А")</f>
        <v>2</v>
      </c>
      <c r="BG21" s="40">
        <f>COUNTIF(B21:BA21,"Н")</f>
        <v>4</v>
      </c>
      <c r="BH21" s="40">
        <f>COUNTIF(B21:BA21,"П")</f>
        <v>8</v>
      </c>
      <c r="BI21" s="40">
        <f>COUNTIF(B21:BA21,"Д")</f>
        <v>0</v>
      </c>
      <c r="BJ21" s="40">
        <f>COUNTIF(B21:BA21,"К")</f>
        <v>2</v>
      </c>
      <c r="BK21" s="41">
        <f>SUM(BD21:BJ21)</f>
        <v>42</v>
      </c>
    </row>
    <row r="22" spans="55:63" ht="16.5" thickBot="1">
      <c r="BC22" s="42" t="s">
        <v>83</v>
      </c>
      <c r="BD22" s="39">
        <f>SUM(BD18:BD21)</f>
        <v>122</v>
      </c>
      <c r="BE22" s="39">
        <f aca="true" t="shared" si="0" ref="BE22:BK22">SUM(BE18:BE21)</f>
        <v>16</v>
      </c>
      <c r="BF22" s="39">
        <f t="shared" si="0"/>
        <v>2</v>
      </c>
      <c r="BG22" s="39">
        <f t="shared" si="0"/>
        <v>12</v>
      </c>
      <c r="BH22" s="39">
        <f t="shared" si="0"/>
        <v>8</v>
      </c>
      <c r="BI22" s="39">
        <f t="shared" si="0"/>
        <v>0</v>
      </c>
      <c r="BJ22" s="39">
        <f t="shared" si="0"/>
        <v>38</v>
      </c>
      <c r="BK22" s="85">
        <f t="shared" si="0"/>
        <v>198</v>
      </c>
    </row>
    <row r="24" spans="1:63" s="178" customFormat="1" ht="18.75" customHeight="1">
      <c r="A24" s="43" t="s">
        <v>46</v>
      </c>
      <c r="B24" s="44"/>
      <c r="C24" s="44"/>
      <c r="D24" s="44"/>
      <c r="E24" s="45"/>
      <c r="F24" s="310" t="s">
        <v>47</v>
      </c>
      <c r="G24" s="310"/>
      <c r="H24" s="310"/>
      <c r="I24" s="310"/>
      <c r="J24" s="44"/>
      <c r="K24" s="47" t="s">
        <v>40</v>
      </c>
      <c r="L24" s="310" t="s">
        <v>73</v>
      </c>
      <c r="M24" s="310"/>
      <c r="N24" s="310"/>
      <c r="O24" s="310"/>
      <c r="P24" s="310"/>
      <c r="Q24" s="44"/>
      <c r="R24" s="30" t="s">
        <v>42</v>
      </c>
      <c r="S24" s="310" t="s">
        <v>48</v>
      </c>
      <c r="T24" s="310"/>
      <c r="U24" s="310"/>
      <c r="V24" s="310"/>
      <c r="W24" s="310"/>
      <c r="X24" s="44"/>
      <c r="Y24" s="30" t="s">
        <v>43</v>
      </c>
      <c r="Z24" s="310" t="s">
        <v>49</v>
      </c>
      <c r="AA24" s="310"/>
      <c r="AB24" s="310"/>
      <c r="AC24" s="310"/>
      <c r="AD24" s="310"/>
      <c r="AE24" s="44"/>
      <c r="AF24" s="30" t="s">
        <v>44</v>
      </c>
      <c r="AG24" s="309" t="s">
        <v>34</v>
      </c>
      <c r="AH24" s="309"/>
      <c r="AI24" s="309"/>
      <c r="AJ24" s="309"/>
      <c r="AK24" s="309"/>
      <c r="AL24" s="309"/>
      <c r="AM24" s="46"/>
      <c r="AN24" s="30" t="s">
        <v>72</v>
      </c>
      <c r="AO24" s="309" t="s">
        <v>93</v>
      </c>
      <c r="AP24" s="309"/>
      <c r="AQ24" s="309"/>
      <c r="AR24" s="309"/>
      <c r="AS24" s="309"/>
      <c r="AT24" s="309"/>
      <c r="AU24" s="92"/>
      <c r="AV24" s="30" t="s">
        <v>41</v>
      </c>
      <c r="AW24" s="309" t="s">
        <v>35</v>
      </c>
      <c r="AX24" s="309"/>
      <c r="AY24" s="309"/>
      <c r="AZ24" s="309"/>
      <c r="BA24" s="309"/>
      <c r="BB24" s="162"/>
      <c r="BC24" s="44"/>
      <c r="BD24" s="44"/>
      <c r="BE24" s="44"/>
      <c r="BF24" s="44"/>
      <c r="BG24" s="44"/>
      <c r="BH24" s="44"/>
      <c r="BI24" s="44"/>
      <c r="BJ24" s="44"/>
      <c r="BK24" s="44"/>
    </row>
    <row r="25" spans="1:63" s="179" customFormat="1" ht="20.25">
      <c r="A25" s="48"/>
      <c r="B25" s="48"/>
      <c r="C25" s="48"/>
      <c r="D25" s="48"/>
      <c r="E25" s="48"/>
      <c r="F25" s="310"/>
      <c r="G25" s="310"/>
      <c r="H25" s="310"/>
      <c r="I25" s="310"/>
      <c r="J25" s="48"/>
      <c r="K25" s="48"/>
      <c r="L25" s="310"/>
      <c r="M25" s="310"/>
      <c r="N25" s="310"/>
      <c r="O25" s="310"/>
      <c r="P25" s="310"/>
      <c r="Q25" s="48"/>
      <c r="R25" s="48"/>
      <c r="S25" s="310"/>
      <c r="T25" s="310"/>
      <c r="U25" s="310"/>
      <c r="V25" s="310"/>
      <c r="W25" s="310"/>
      <c r="X25" s="48"/>
      <c r="Y25" s="48"/>
      <c r="Z25" s="310"/>
      <c r="AA25" s="310"/>
      <c r="AB25" s="310"/>
      <c r="AC25" s="310"/>
      <c r="AD25" s="310"/>
      <c r="AE25" s="48"/>
      <c r="AF25" s="48"/>
      <c r="AG25" s="309"/>
      <c r="AH25" s="309"/>
      <c r="AI25" s="309"/>
      <c r="AJ25" s="309"/>
      <c r="AK25" s="309"/>
      <c r="AL25" s="309"/>
      <c r="AM25" s="46"/>
      <c r="AN25" s="48"/>
      <c r="AO25" s="309"/>
      <c r="AP25" s="309"/>
      <c r="AQ25" s="309"/>
      <c r="AR25" s="309"/>
      <c r="AS25" s="309"/>
      <c r="AT25" s="309"/>
      <c r="AU25" s="48"/>
      <c r="AV25" s="48"/>
      <c r="AW25" s="309"/>
      <c r="AX25" s="309"/>
      <c r="AY25" s="309"/>
      <c r="AZ25" s="309"/>
      <c r="BA25" s="309"/>
      <c r="BB25" s="162"/>
      <c r="BC25" s="48"/>
      <c r="BD25" s="48"/>
      <c r="BE25" s="48"/>
      <c r="BF25" s="48"/>
      <c r="BG25" s="48"/>
      <c r="BH25" s="48"/>
      <c r="BI25" s="48"/>
      <c r="BJ25" s="48"/>
      <c r="BK25" s="48"/>
    </row>
  </sheetData>
  <sheetProtection/>
  <mergeCells count="58">
    <mergeCell ref="BF7:BK7"/>
    <mergeCell ref="BF8:BK8"/>
    <mergeCell ref="BF9:BK9"/>
    <mergeCell ref="BF10:BK10"/>
    <mergeCell ref="BH16:BH17"/>
    <mergeCell ref="BJ16:BJ17"/>
    <mergeCell ref="BG16:BG17"/>
    <mergeCell ref="BC14:BK14"/>
    <mergeCell ref="BI16:BI17"/>
    <mergeCell ref="BE16:BE17"/>
    <mergeCell ref="AX11:BE11"/>
    <mergeCell ref="BF11:BK11"/>
    <mergeCell ref="AW24:BA25"/>
    <mergeCell ref="AX10:BE10"/>
    <mergeCell ref="F24:I25"/>
    <mergeCell ref="L24:P25"/>
    <mergeCell ref="S24:W25"/>
    <mergeCell ref="Z24:AD25"/>
    <mergeCell ref="AG24:AL25"/>
    <mergeCell ref="AO24:AT25"/>
    <mergeCell ref="X16:AA16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16:E16"/>
    <mergeCell ref="A16:A17"/>
    <mergeCell ref="S9:AA9"/>
    <mergeCell ref="AB9:AU9"/>
    <mergeCell ref="AX12:BE12"/>
    <mergeCell ref="S10:AA10"/>
    <mergeCell ref="F16:I16"/>
    <mergeCell ref="J16:N16"/>
    <mergeCell ref="O16:R16"/>
    <mergeCell ref="S16:W16"/>
    <mergeCell ref="AB7:AU7"/>
    <mergeCell ref="AK16:AN16"/>
    <mergeCell ref="AB16:AE16"/>
    <mergeCell ref="AF16:AJ16"/>
    <mergeCell ref="AO16:AS16"/>
    <mergeCell ref="AB12:AU12"/>
    <mergeCell ref="AB8:AU8"/>
    <mergeCell ref="AT16:AW16"/>
    <mergeCell ref="BK16:BK17"/>
    <mergeCell ref="BF16:BF17"/>
    <mergeCell ref="AX7:BE7"/>
    <mergeCell ref="AX8:BE8"/>
    <mergeCell ref="AX9:BE9"/>
    <mergeCell ref="A14:BA14"/>
    <mergeCell ref="S11:AA11"/>
    <mergeCell ref="AB10:AU10"/>
    <mergeCell ref="S12:AA12"/>
    <mergeCell ref="AB11:AU1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92"/>
  <sheetViews>
    <sheetView showGridLines="0" tabSelected="1" view="pageBreakPreview" zoomScale="60" zoomScaleNormal="70" workbookViewId="0" topLeftCell="A64">
      <selection activeCell="Q80" sqref="Q80:T81"/>
    </sheetView>
  </sheetViews>
  <sheetFormatPr defaultColWidth="9.00390625" defaultRowHeight="12.75"/>
  <cols>
    <col min="1" max="1" width="10.75390625" style="5" customWidth="1"/>
    <col min="2" max="2" width="80.75390625" style="5" customWidth="1"/>
    <col min="3" max="12" width="2.25390625" style="5" customWidth="1"/>
    <col min="13" max="13" width="4.75390625" style="5" customWidth="1"/>
    <col min="14" max="14" width="7.00390625" style="159" customWidth="1"/>
    <col min="15" max="15" width="6.75390625" style="5" customWidth="1"/>
    <col min="16" max="16" width="7.875" style="159" customWidth="1"/>
    <col min="17" max="17" width="6.75390625" style="159" customWidth="1"/>
    <col min="18" max="18" width="7.75390625" style="159" customWidth="1"/>
    <col min="19" max="19" width="6.75390625" style="159" customWidth="1"/>
    <col min="20" max="20" width="7.375" style="159" customWidth="1"/>
    <col min="21" max="28" width="6.25390625" style="5" customWidth="1"/>
    <col min="29" max="16384" width="9.125" style="5" customWidth="1"/>
  </cols>
  <sheetData>
    <row r="1" spans="1:30" ht="30" customHeight="1" thickBot="1">
      <c r="A1" s="335" t="s">
        <v>74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7"/>
      <c r="AD1" s="92"/>
    </row>
    <row r="2" spans="1:30" ht="15.75" customHeight="1">
      <c r="A2" s="406" t="s">
        <v>114</v>
      </c>
      <c r="B2" s="338" t="s">
        <v>115</v>
      </c>
      <c r="C2" s="343" t="s">
        <v>116</v>
      </c>
      <c r="D2" s="344"/>
      <c r="E2" s="344"/>
      <c r="F2" s="345"/>
      <c r="G2" s="345"/>
      <c r="H2" s="345"/>
      <c r="I2" s="345"/>
      <c r="J2" s="345"/>
      <c r="K2" s="345"/>
      <c r="L2" s="345"/>
      <c r="M2" s="346"/>
      <c r="N2" s="357" t="s">
        <v>5</v>
      </c>
      <c r="O2" s="358"/>
      <c r="P2" s="358"/>
      <c r="Q2" s="358"/>
      <c r="R2" s="358"/>
      <c r="S2" s="358"/>
      <c r="T2" s="359"/>
      <c r="U2" s="357" t="s">
        <v>7</v>
      </c>
      <c r="V2" s="358"/>
      <c r="W2" s="358"/>
      <c r="X2" s="358"/>
      <c r="Y2" s="358"/>
      <c r="Z2" s="358"/>
      <c r="AA2" s="358"/>
      <c r="AB2" s="359"/>
      <c r="AD2" s="92"/>
    </row>
    <row r="3" spans="1:30" ht="15.75" customHeight="1">
      <c r="A3" s="407"/>
      <c r="B3" s="339"/>
      <c r="C3" s="347"/>
      <c r="D3" s="348"/>
      <c r="E3" s="348"/>
      <c r="F3" s="349"/>
      <c r="G3" s="349"/>
      <c r="H3" s="349"/>
      <c r="I3" s="349"/>
      <c r="J3" s="349"/>
      <c r="K3" s="349"/>
      <c r="L3" s="349"/>
      <c r="M3" s="350"/>
      <c r="N3" s="330" t="s">
        <v>13</v>
      </c>
      <c r="O3" s="313" t="s">
        <v>14</v>
      </c>
      <c r="P3" s="318" t="s">
        <v>75</v>
      </c>
      <c r="Q3" s="327" t="s">
        <v>6</v>
      </c>
      <c r="R3" s="328"/>
      <c r="S3" s="329"/>
      <c r="T3" s="332" t="s">
        <v>77</v>
      </c>
      <c r="U3" s="360" t="s">
        <v>8</v>
      </c>
      <c r="V3" s="315"/>
      <c r="W3" s="315" t="s">
        <v>9</v>
      </c>
      <c r="X3" s="315"/>
      <c r="Y3" s="315" t="s">
        <v>10</v>
      </c>
      <c r="Z3" s="315"/>
      <c r="AA3" s="315" t="s">
        <v>11</v>
      </c>
      <c r="AB3" s="361"/>
      <c r="AD3" s="92"/>
    </row>
    <row r="4" spans="1:30" ht="15.75" customHeight="1">
      <c r="A4" s="407"/>
      <c r="B4" s="339"/>
      <c r="C4" s="353" t="s">
        <v>1</v>
      </c>
      <c r="D4" s="354"/>
      <c r="E4" s="354"/>
      <c r="F4" s="325"/>
      <c r="G4" s="325"/>
      <c r="H4" s="325" t="s">
        <v>2</v>
      </c>
      <c r="I4" s="325"/>
      <c r="J4" s="325"/>
      <c r="K4" s="325"/>
      <c r="L4" s="325"/>
      <c r="M4" s="341" t="s">
        <v>3</v>
      </c>
      <c r="N4" s="330"/>
      <c r="O4" s="313"/>
      <c r="P4" s="319"/>
      <c r="Q4" s="316" t="s">
        <v>4</v>
      </c>
      <c r="R4" s="351" t="s">
        <v>12</v>
      </c>
      <c r="S4" s="316" t="s">
        <v>76</v>
      </c>
      <c r="T4" s="333"/>
      <c r="U4" s="73">
        <v>1</v>
      </c>
      <c r="V4" s="74">
        <v>2</v>
      </c>
      <c r="W4" s="74">
        <v>3</v>
      </c>
      <c r="X4" s="74">
        <v>4</v>
      </c>
      <c r="Y4" s="74">
        <v>5</v>
      </c>
      <c r="Z4" s="74">
        <v>6</v>
      </c>
      <c r="AA4" s="74">
        <v>7</v>
      </c>
      <c r="AB4" s="75">
        <v>8</v>
      </c>
      <c r="AD4" s="160"/>
    </row>
    <row r="5" spans="1:30" ht="14.25" customHeight="1">
      <c r="A5" s="407"/>
      <c r="B5" s="339"/>
      <c r="C5" s="353"/>
      <c r="D5" s="354"/>
      <c r="E5" s="354"/>
      <c r="F5" s="325"/>
      <c r="G5" s="325"/>
      <c r="H5" s="325"/>
      <c r="I5" s="325"/>
      <c r="J5" s="325"/>
      <c r="K5" s="325"/>
      <c r="L5" s="325"/>
      <c r="M5" s="341"/>
      <c r="N5" s="330"/>
      <c r="O5" s="313"/>
      <c r="P5" s="319"/>
      <c r="Q5" s="316"/>
      <c r="R5" s="351"/>
      <c r="S5" s="316"/>
      <c r="T5" s="333"/>
      <c r="U5" s="409" t="s">
        <v>117</v>
      </c>
      <c r="V5" s="410"/>
      <c r="W5" s="410"/>
      <c r="X5" s="410"/>
      <c r="Y5" s="410"/>
      <c r="Z5" s="410"/>
      <c r="AA5" s="410"/>
      <c r="AB5" s="411"/>
      <c r="AD5" s="160"/>
    </row>
    <row r="6" spans="1:30" ht="14.25" customHeight="1">
      <c r="A6" s="407"/>
      <c r="B6" s="339"/>
      <c r="C6" s="353"/>
      <c r="D6" s="354"/>
      <c r="E6" s="354"/>
      <c r="F6" s="325"/>
      <c r="G6" s="325"/>
      <c r="H6" s="325"/>
      <c r="I6" s="325"/>
      <c r="J6" s="325"/>
      <c r="K6" s="325"/>
      <c r="L6" s="325"/>
      <c r="M6" s="341"/>
      <c r="N6" s="330"/>
      <c r="O6" s="313"/>
      <c r="P6" s="319"/>
      <c r="Q6" s="316"/>
      <c r="R6" s="351"/>
      <c r="S6" s="316"/>
      <c r="T6" s="333"/>
      <c r="U6" s="86">
        <v>18</v>
      </c>
      <c r="V6" s="87">
        <v>18</v>
      </c>
      <c r="W6" s="87">
        <v>18</v>
      </c>
      <c r="X6" s="87">
        <v>18</v>
      </c>
      <c r="Y6" s="87">
        <v>18</v>
      </c>
      <c r="Z6" s="87">
        <v>18</v>
      </c>
      <c r="AA6" s="87">
        <v>18</v>
      </c>
      <c r="AB6" s="88">
        <v>16</v>
      </c>
      <c r="AD6" s="160"/>
    </row>
    <row r="7" spans="1:30" ht="52.5" customHeight="1" thickBot="1">
      <c r="A7" s="408"/>
      <c r="B7" s="340"/>
      <c r="C7" s="355"/>
      <c r="D7" s="356"/>
      <c r="E7" s="356"/>
      <c r="F7" s="326"/>
      <c r="G7" s="326"/>
      <c r="H7" s="326"/>
      <c r="I7" s="326"/>
      <c r="J7" s="326"/>
      <c r="K7" s="326"/>
      <c r="L7" s="326"/>
      <c r="M7" s="342"/>
      <c r="N7" s="331"/>
      <c r="O7" s="314"/>
      <c r="P7" s="320"/>
      <c r="Q7" s="317"/>
      <c r="R7" s="352"/>
      <c r="S7" s="317"/>
      <c r="T7" s="334"/>
      <c r="U7" s="365" t="s">
        <v>15</v>
      </c>
      <c r="V7" s="366"/>
      <c r="W7" s="366"/>
      <c r="X7" s="366"/>
      <c r="Y7" s="366"/>
      <c r="Z7" s="366"/>
      <c r="AA7" s="366"/>
      <c r="AB7" s="367"/>
      <c r="AD7" s="160"/>
    </row>
    <row r="8" spans="1:30" ht="19.5" customHeight="1" thickBot="1">
      <c r="A8" s="76">
        <v>1</v>
      </c>
      <c r="B8" s="77">
        <v>2</v>
      </c>
      <c r="C8" s="321">
        <v>3</v>
      </c>
      <c r="D8" s="322"/>
      <c r="E8" s="322"/>
      <c r="F8" s="322"/>
      <c r="G8" s="323"/>
      <c r="H8" s="324">
        <v>4</v>
      </c>
      <c r="I8" s="322"/>
      <c r="J8" s="322"/>
      <c r="K8" s="322"/>
      <c r="L8" s="323"/>
      <c r="M8" s="79">
        <v>5</v>
      </c>
      <c r="N8" s="80">
        <v>6</v>
      </c>
      <c r="O8" s="81">
        <v>7</v>
      </c>
      <c r="P8" s="82">
        <v>8</v>
      </c>
      <c r="Q8" s="82">
        <v>9</v>
      </c>
      <c r="R8" s="82">
        <v>10</v>
      </c>
      <c r="S8" s="82">
        <v>11</v>
      </c>
      <c r="T8" s="83">
        <v>12</v>
      </c>
      <c r="U8" s="78">
        <v>13</v>
      </c>
      <c r="V8" s="81">
        <v>14</v>
      </c>
      <c r="W8" s="81">
        <v>15</v>
      </c>
      <c r="X8" s="81">
        <v>16</v>
      </c>
      <c r="Y8" s="81">
        <v>17</v>
      </c>
      <c r="Z8" s="81">
        <v>18</v>
      </c>
      <c r="AA8" s="81">
        <v>19</v>
      </c>
      <c r="AB8" s="79">
        <v>20</v>
      </c>
      <c r="AD8" s="160"/>
    </row>
    <row r="9" spans="1:30" ht="34.5" customHeight="1" thickBot="1">
      <c r="A9" s="403" t="s">
        <v>118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  <c r="AD9" s="160"/>
    </row>
    <row r="10" spans="1:30" s="180" customFormat="1" ht="34.5" customHeight="1" thickBot="1">
      <c r="A10" s="400" t="s">
        <v>133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2"/>
      <c r="AD10" s="160"/>
    </row>
    <row r="11" spans="1:30" s="1" customFormat="1" ht="24.75" customHeight="1">
      <c r="A11" s="71" t="s">
        <v>164</v>
      </c>
      <c r="B11" s="110" t="s">
        <v>212</v>
      </c>
      <c r="C11" s="111"/>
      <c r="D11" s="111"/>
      <c r="E11" s="111"/>
      <c r="F11" s="111"/>
      <c r="G11" s="112"/>
      <c r="H11" s="113"/>
      <c r="I11" s="111"/>
      <c r="J11" s="111">
        <v>1</v>
      </c>
      <c r="K11" s="111"/>
      <c r="L11" s="112"/>
      <c r="M11" s="114"/>
      <c r="N11" s="68">
        <f aca="true" t="shared" si="0" ref="N11:N18">O11*30</f>
        <v>90</v>
      </c>
      <c r="O11" s="69">
        <f aca="true" t="shared" si="1" ref="O11:O18">SUM(U11:AB11)</f>
        <v>3</v>
      </c>
      <c r="P11" s="69">
        <f aca="true" t="shared" si="2" ref="P11:P18">O11*10</f>
        <v>30</v>
      </c>
      <c r="Q11" s="115">
        <v>4</v>
      </c>
      <c r="R11" s="115">
        <v>26</v>
      </c>
      <c r="S11" s="115"/>
      <c r="T11" s="70">
        <f aca="true" t="shared" si="3" ref="T11:T17">N11-P11</f>
        <v>60</v>
      </c>
      <c r="U11" s="68">
        <v>3</v>
      </c>
      <c r="V11" s="69"/>
      <c r="W11" s="69"/>
      <c r="X11" s="69"/>
      <c r="Y11" s="69"/>
      <c r="Z11" s="69"/>
      <c r="AA11" s="69"/>
      <c r="AB11" s="72"/>
      <c r="AD11" s="160"/>
    </row>
    <row r="12" spans="1:30" s="1" customFormat="1" ht="24.75" customHeight="1">
      <c r="A12" s="71" t="s">
        <v>165</v>
      </c>
      <c r="B12" s="116" t="s">
        <v>149</v>
      </c>
      <c r="C12" s="111"/>
      <c r="D12" s="111"/>
      <c r="E12" s="111"/>
      <c r="F12" s="111"/>
      <c r="G12" s="112"/>
      <c r="H12" s="113"/>
      <c r="I12" s="111"/>
      <c r="J12" s="111">
        <v>1</v>
      </c>
      <c r="K12" s="111"/>
      <c r="L12" s="112"/>
      <c r="M12" s="114"/>
      <c r="N12" s="68">
        <f t="shared" si="0"/>
        <v>90</v>
      </c>
      <c r="O12" s="69">
        <f t="shared" si="1"/>
        <v>3</v>
      </c>
      <c r="P12" s="69">
        <f t="shared" si="2"/>
        <v>30</v>
      </c>
      <c r="Q12" s="115">
        <v>10</v>
      </c>
      <c r="R12" s="115">
        <v>20</v>
      </c>
      <c r="S12" s="115"/>
      <c r="T12" s="70">
        <f t="shared" si="3"/>
        <v>60</v>
      </c>
      <c r="U12" s="68">
        <v>3</v>
      </c>
      <c r="V12" s="69"/>
      <c r="W12" s="69"/>
      <c r="X12" s="69"/>
      <c r="Y12" s="69"/>
      <c r="Z12" s="69"/>
      <c r="AA12" s="69"/>
      <c r="AB12" s="72"/>
      <c r="AD12" s="92"/>
    </row>
    <row r="13" spans="1:30" s="1" customFormat="1" ht="24.75" customHeight="1">
      <c r="A13" s="71" t="s">
        <v>166</v>
      </c>
      <c r="B13" s="116" t="s">
        <v>150</v>
      </c>
      <c r="C13" s="111"/>
      <c r="D13" s="111"/>
      <c r="E13" s="111"/>
      <c r="F13" s="111"/>
      <c r="G13" s="112"/>
      <c r="H13" s="113"/>
      <c r="I13" s="111"/>
      <c r="J13" s="111">
        <v>2</v>
      </c>
      <c r="K13" s="111"/>
      <c r="L13" s="112"/>
      <c r="M13" s="114"/>
      <c r="N13" s="68">
        <f t="shared" si="0"/>
        <v>90</v>
      </c>
      <c r="O13" s="69">
        <f t="shared" si="1"/>
        <v>3</v>
      </c>
      <c r="P13" s="69">
        <f t="shared" si="2"/>
        <v>30</v>
      </c>
      <c r="Q13" s="115">
        <v>10</v>
      </c>
      <c r="R13" s="115">
        <v>20</v>
      </c>
      <c r="S13" s="115"/>
      <c r="T13" s="70">
        <f t="shared" si="3"/>
        <v>60</v>
      </c>
      <c r="U13" s="68"/>
      <c r="V13" s="69">
        <v>3</v>
      </c>
      <c r="W13" s="69"/>
      <c r="X13" s="69"/>
      <c r="Y13" s="69"/>
      <c r="Z13" s="69"/>
      <c r="AA13" s="69"/>
      <c r="AB13" s="72"/>
      <c r="AD13" s="92"/>
    </row>
    <row r="14" spans="1:30" s="1" customFormat="1" ht="24.75" customHeight="1">
      <c r="A14" s="71" t="s">
        <v>167</v>
      </c>
      <c r="B14" s="116" t="s">
        <v>159</v>
      </c>
      <c r="C14" s="111"/>
      <c r="D14" s="111"/>
      <c r="E14" s="111"/>
      <c r="F14" s="111"/>
      <c r="G14" s="112"/>
      <c r="H14" s="113"/>
      <c r="I14" s="111"/>
      <c r="J14" s="111">
        <v>2</v>
      </c>
      <c r="K14" s="111"/>
      <c r="L14" s="112"/>
      <c r="M14" s="114"/>
      <c r="N14" s="68">
        <f t="shared" si="0"/>
        <v>90</v>
      </c>
      <c r="O14" s="69">
        <f t="shared" si="1"/>
        <v>3</v>
      </c>
      <c r="P14" s="69"/>
      <c r="Q14" s="115"/>
      <c r="R14" s="115"/>
      <c r="S14" s="115"/>
      <c r="T14" s="70">
        <f t="shared" si="3"/>
        <v>90</v>
      </c>
      <c r="U14" s="68"/>
      <c r="V14" s="69">
        <v>3</v>
      </c>
      <c r="W14" s="69"/>
      <c r="X14" s="69"/>
      <c r="Y14" s="69"/>
      <c r="Z14" s="69"/>
      <c r="AA14" s="69"/>
      <c r="AB14" s="72"/>
      <c r="AD14" s="92"/>
    </row>
    <row r="15" spans="1:30" s="1" customFormat="1" ht="24.75" customHeight="1">
      <c r="A15" s="71" t="s">
        <v>168</v>
      </c>
      <c r="B15" s="116" t="s">
        <v>151</v>
      </c>
      <c r="C15" s="111"/>
      <c r="D15" s="111"/>
      <c r="E15" s="111"/>
      <c r="F15" s="111"/>
      <c r="G15" s="112"/>
      <c r="H15" s="113"/>
      <c r="I15" s="111"/>
      <c r="J15" s="111">
        <v>3</v>
      </c>
      <c r="K15" s="111"/>
      <c r="L15" s="112"/>
      <c r="M15" s="114"/>
      <c r="N15" s="68">
        <f t="shared" si="0"/>
        <v>90</v>
      </c>
      <c r="O15" s="69">
        <f t="shared" si="1"/>
        <v>3</v>
      </c>
      <c r="P15" s="69">
        <f t="shared" si="2"/>
        <v>30</v>
      </c>
      <c r="Q15" s="115">
        <v>10</v>
      </c>
      <c r="R15" s="115">
        <v>20</v>
      </c>
      <c r="S15" s="115"/>
      <c r="T15" s="70">
        <f t="shared" si="3"/>
        <v>60</v>
      </c>
      <c r="U15" s="68"/>
      <c r="V15" s="69"/>
      <c r="W15" s="69">
        <v>3</v>
      </c>
      <c r="X15" s="69"/>
      <c r="Y15" s="69"/>
      <c r="Z15" s="69"/>
      <c r="AA15" s="69"/>
      <c r="AB15" s="72"/>
      <c r="AD15" s="92"/>
    </row>
    <row r="16" spans="1:30" s="1" customFormat="1" ht="24.75" customHeight="1">
      <c r="A16" s="71" t="s">
        <v>169</v>
      </c>
      <c r="B16" s="116" t="s">
        <v>213</v>
      </c>
      <c r="C16" s="111"/>
      <c r="D16" s="111"/>
      <c r="E16" s="111"/>
      <c r="F16" s="111"/>
      <c r="G16" s="112"/>
      <c r="H16" s="113"/>
      <c r="I16" s="111">
        <v>2</v>
      </c>
      <c r="J16" s="111"/>
      <c r="K16" s="111">
        <v>4</v>
      </c>
      <c r="L16" s="112"/>
      <c r="M16" s="114"/>
      <c r="N16" s="68">
        <f t="shared" si="0"/>
        <v>360</v>
      </c>
      <c r="O16" s="69">
        <f t="shared" si="1"/>
        <v>12</v>
      </c>
      <c r="P16" s="69">
        <f t="shared" si="2"/>
        <v>120</v>
      </c>
      <c r="Q16" s="115"/>
      <c r="R16" s="115">
        <v>120</v>
      </c>
      <c r="S16" s="115"/>
      <c r="T16" s="70">
        <f t="shared" si="3"/>
        <v>240</v>
      </c>
      <c r="U16" s="68">
        <v>3</v>
      </c>
      <c r="V16" s="69">
        <v>3</v>
      </c>
      <c r="W16" s="69">
        <v>3</v>
      </c>
      <c r="X16" s="69">
        <v>3</v>
      </c>
      <c r="Y16" s="69"/>
      <c r="Z16" s="69"/>
      <c r="AA16" s="69"/>
      <c r="AB16" s="72"/>
      <c r="AD16" s="92"/>
    </row>
    <row r="17" spans="1:30" s="1" customFormat="1" ht="24.75" customHeight="1">
      <c r="A17" s="71" t="s">
        <v>170</v>
      </c>
      <c r="B17" s="116" t="s">
        <v>222</v>
      </c>
      <c r="C17" s="111"/>
      <c r="D17" s="111"/>
      <c r="E17" s="111"/>
      <c r="F17" s="111"/>
      <c r="G17" s="112"/>
      <c r="H17" s="113"/>
      <c r="I17" s="111">
        <v>2</v>
      </c>
      <c r="J17" s="111"/>
      <c r="K17" s="111">
        <v>4</v>
      </c>
      <c r="L17" s="112"/>
      <c r="M17" s="114"/>
      <c r="N17" s="68">
        <f t="shared" si="0"/>
        <v>360</v>
      </c>
      <c r="O17" s="69">
        <f t="shared" si="1"/>
        <v>12</v>
      </c>
      <c r="P17" s="69">
        <f t="shared" si="2"/>
        <v>120</v>
      </c>
      <c r="Q17" s="115"/>
      <c r="R17" s="115">
        <v>120</v>
      </c>
      <c r="S17" s="115"/>
      <c r="T17" s="70">
        <f t="shared" si="3"/>
        <v>240</v>
      </c>
      <c r="U17" s="68">
        <v>3</v>
      </c>
      <c r="V17" s="69">
        <v>3</v>
      </c>
      <c r="W17" s="69">
        <v>3</v>
      </c>
      <c r="X17" s="69">
        <v>3</v>
      </c>
      <c r="Y17" s="69"/>
      <c r="Z17" s="69"/>
      <c r="AA17" s="69"/>
      <c r="AB17" s="72"/>
      <c r="AD17" s="92"/>
    </row>
    <row r="18" spans="1:30" s="1" customFormat="1" ht="24.75" customHeight="1">
      <c r="A18" s="71" t="s">
        <v>171</v>
      </c>
      <c r="B18" s="116" t="s">
        <v>276</v>
      </c>
      <c r="C18" s="111"/>
      <c r="D18" s="111"/>
      <c r="E18" s="111"/>
      <c r="F18" s="111"/>
      <c r="G18" s="112"/>
      <c r="H18" s="113"/>
      <c r="I18" s="111"/>
      <c r="J18" s="111">
        <v>5</v>
      </c>
      <c r="K18" s="111"/>
      <c r="L18" s="112"/>
      <c r="M18" s="114"/>
      <c r="N18" s="68">
        <f t="shared" si="0"/>
        <v>90</v>
      </c>
      <c r="O18" s="69">
        <f t="shared" si="1"/>
        <v>3</v>
      </c>
      <c r="P18" s="69">
        <f t="shared" si="2"/>
        <v>30</v>
      </c>
      <c r="Q18" s="115">
        <v>10</v>
      </c>
      <c r="R18" s="115">
        <v>20</v>
      </c>
      <c r="S18" s="115"/>
      <c r="T18" s="70"/>
      <c r="U18" s="68"/>
      <c r="V18" s="69"/>
      <c r="W18" s="69"/>
      <c r="X18" s="69"/>
      <c r="Y18" s="69">
        <v>3</v>
      </c>
      <c r="Z18" s="69"/>
      <c r="AA18" s="69"/>
      <c r="AB18" s="72"/>
      <c r="AD18" s="92"/>
    </row>
    <row r="19" spans="1:30" s="1" customFormat="1" ht="24.75" customHeight="1">
      <c r="A19" s="71" t="s">
        <v>172</v>
      </c>
      <c r="B19" s="116" t="s">
        <v>152</v>
      </c>
      <c r="C19" s="111"/>
      <c r="D19" s="111"/>
      <c r="E19" s="111"/>
      <c r="F19" s="111"/>
      <c r="G19" s="112"/>
      <c r="H19" s="113"/>
      <c r="I19" s="111">
        <v>5</v>
      </c>
      <c r="J19" s="111"/>
      <c r="K19" s="111">
        <v>6</v>
      </c>
      <c r="L19" s="112"/>
      <c r="M19" s="114"/>
      <c r="N19" s="68">
        <f>O19*30</f>
        <v>180</v>
      </c>
      <c r="O19" s="69">
        <f>SUM(U19:AB19)</f>
        <v>6</v>
      </c>
      <c r="P19" s="69">
        <f>O19*10</f>
        <v>60</v>
      </c>
      <c r="Q19" s="115"/>
      <c r="R19" s="115">
        <v>60</v>
      </c>
      <c r="S19" s="115"/>
      <c r="T19" s="70">
        <f>N19-P19</f>
        <v>120</v>
      </c>
      <c r="U19" s="68"/>
      <c r="V19" s="69"/>
      <c r="W19" s="69"/>
      <c r="X19" s="69"/>
      <c r="Y19" s="69">
        <v>3</v>
      </c>
      <c r="Z19" s="69">
        <v>3</v>
      </c>
      <c r="AA19" s="69"/>
      <c r="AB19" s="72"/>
      <c r="AD19" s="92"/>
    </row>
    <row r="20" spans="1:30" s="2" customFormat="1" ht="34.5" customHeight="1" thickBot="1">
      <c r="A20" s="391" t="s">
        <v>119</v>
      </c>
      <c r="B20" s="392"/>
      <c r="C20" s="383"/>
      <c r="D20" s="383"/>
      <c r="E20" s="383"/>
      <c r="F20" s="383"/>
      <c r="G20" s="384"/>
      <c r="H20" s="385"/>
      <c r="I20" s="383"/>
      <c r="J20" s="383"/>
      <c r="K20" s="383"/>
      <c r="L20" s="384"/>
      <c r="M20" s="117"/>
      <c r="N20" s="118">
        <f aca="true" t="shared" si="4" ref="N20:AB20">SUM(N11:N19)</f>
        <v>1440</v>
      </c>
      <c r="O20" s="119">
        <f t="shared" si="4"/>
        <v>48</v>
      </c>
      <c r="P20" s="119">
        <f t="shared" si="4"/>
        <v>450</v>
      </c>
      <c r="Q20" s="119">
        <f t="shared" si="4"/>
        <v>44</v>
      </c>
      <c r="R20" s="119">
        <f t="shared" si="4"/>
        <v>406</v>
      </c>
      <c r="S20" s="119">
        <f t="shared" si="4"/>
        <v>0</v>
      </c>
      <c r="T20" s="120">
        <f t="shared" si="4"/>
        <v>930</v>
      </c>
      <c r="U20" s="118">
        <f t="shared" si="4"/>
        <v>12</v>
      </c>
      <c r="V20" s="119">
        <f t="shared" si="4"/>
        <v>12</v>
      </c>
      <c r="W20" s="119">
        <f t="shared" si="4"/>
        <v>9</v>
      </c>
      <c r="X20" s="119">
        <f t="shared" si="4"/>
        <v>6</v>
      </c>
      <c r="Y20" s="119">
        <f t="shared" si="4"/>
        <v>6</v>
      </c>
      <c r="Z20" s="119">
        <f t="shared" si="4"/>
        <v>3</v>
      </c>
      <c r="AA20" s="119">
        <f t="shared" si="4"/>
        <v>0</v>
      </c>
      <c r="AB20" s="121">
        <f t="shared" si="4"/>
        <v>0</v>
      </c>
      <c r="AD20" s="92"/>
    </row>
    <row r="21" spans="1:30" s="180" customFormat="1" ht="19.5" customHeight="1" thickBot="1">
      <c r="A21" s="396"/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8"/>
      <c r="AD21" s="92"/>
    </row>
    <row r="22" spans="1:30" s="180" customFormat="1" ht="34.5" customHeight="1">
      <c r="A22" s="362" t="s">
        <v>134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4"/>
      <c r="AD22" s="92"/>
    </row>
    <row r="23" spans="1:30" s="180" customFormat="1" ht="24.75" customHeight="1">
      <c r="A23" s="71" t="s">
        <v>173</v>
      </c>
      <c r="B23" s="116" t="s">
        <v>153</v>
      </c>
      <c r="C23" s="122"/>
      <c r="D23" s="122"/>
      <c r="E23" s="122">
        <v>1</v>
      </c>
      <c r="F23" s="122"/>
      <c r="G23" s="123"/>
      <c r="H23" s="114"/>
      <c r="I23" s="122"/>
      <c r="J23" s="122"/>
      <c r="K23" s="122"/>
      <c r="L23" s="123"/>
      <c r="M23" s="114"/>
      <c r="N23" s="68">
        <f aca="true" t="shared" si="5" ref="N23:N34">O23*30</f>
        <v>150</v>
      </c>
      <c r="O23" s="69">
        <f aca="true" t="shared" si="6" ref="O23:O34">SUM(U23:AB23)</f>
        <v>5</v>
      </c>
      <c r="P23" s="69">
        <f aca="true" t="shared" si="7" ref="P23:P34">O23*10</f>
        <v>50</v>
      </c>
      <c r="Q23" s="115">
        <v>20</v>
      </c>
      <c r="R23" s="115">
        <v>30</v>
      </c>
      <c r="S23" s="115"/>
      <c r="T23" s="70">
        <f aca="true" t="shared" si="8" ref="T23:T34">N23-P23</f>
        <v>100</v>
      </c>
      <c r="U23" s="68">
        <v>5</v>
      </c>
      <c r="V23" s="69"/>
      <c r="W23" s="69"/>
      <c r="X23" s="69"/>
      <c r="Y23" s="69"/>
      <c r="Z23" s="69"/>
      <c r="AA23" s="214"/>
      <c r="AB23" s="215"/>
      <c r="AD23" s="92"/>
    </row>
    <row r="24" spans="1:30" s="180" customFormat="1" ht="24.75" customHeight="1">
      <c r="A24" s="71" t="s">
        <v>174</v>
      </c>
      <c r="B24" s="124" t="s">
        <v>157</v>
      </c>
      <c r="C24" s="122"/>
      <c r="D24" s="122"/>
      <c r="E24" s="122"/>
      <c r="F24" s="122"/>
      <c r="G24" s="123"/>
      <c r="H24" s="114"/>
      <c r="I24" s="122"/>
      <c r="J24" s="122">
        <v>1</v>
      </c>
      <c r="K24" s="122"/>
      <c r="L24" s="123"/>
      <c r="M24" s="114"/>
      <c r="N24" s="68">
        <f t="shared" si="5"/>
        <v>90</v>
      </c>
      <c r="O24" s="69">
        <f t="shared" si="6"/>
        <v>3</v>
      </c>
      <c r="P24" s="69">
        <f t="shared" si="7"/>
        <v>30</v>
      </c>
      <c r="Q24" s="115">
        <v>10</v>
      </c>
      <c r="R24" s="115">
        <v>20</v>
      </c>
      <c r="S24" s="115"/>
      <c r="T24" s="70">
        <f t="shared" si="8"/>
        <v>60</v>
      </c>
      <c r="U24" s="68">
        <v>3</v>
      </c>
      <c r="V24" s="69"/>
      <c r="W24" s="69"/>
      <c r="X24" s="69"/>
      <c r="Y24" s="69"/>
      <c r="Z24" s="69"/>
      <c r="AA24" s="214"/>
      <c r="AB24" s="215"/>
      <c r="AD24" s="92"/>
    </row>
    <row r="25" spans="1:30" s="180" customFormat="1" ht="24.75" customHeight="1">
      <c r="A25" s="71" t="s">
        <v>175</v>
      </c>
      <c r="B25" s="125" t="s">
        <v>214</v>
      </c>
      <c r="C25" s="122"/>
      <c r="D25" s="122"/>
      <c r="E25" s="122">
        <v>2</v>
      </c>
      <c r="F25" s="122"/>
      <c r="G25" s="123"/>
      <c r="H25" s="114"/>
      <c r="I25" s="122"/>
      <c r="J25" s="122">
        <v>1</v>
      </c>
      <c r="K25" s="122"/>
      <c r="L25" s="123"/>
      <c r="M25" s="114"/>
      <c r="N25" s="68">
        <f t="shared" si="5"/>
        <v>240</v>
      </c>
      <c r="O25" s="69">
        <f t="shared" si="6"/>
        <v>8</v>
      </c>
      <c r="P25" s="69">
        <f t="shared" si="7"/>
        <v>80</v>
      </c>
      <c r="Q25" s="115">
        <v>20</v>
      </c>
      <c r="R25" s="115">
        <v>60</v>
      </c>
      <c r="S25" s="115"/>
      <c r="T25" s="70">
        <f t="shared" si="8"/>
        <v>160</v>
      </c>
      <c r="U25" s="68">
        <v>5</v>
      </c>
      <c r="V25" s="69">
        <v>3</v>
      </c>
      <c r="W25" s="69"/>
      <c r="X25" s="69"/>
      <c r="Y25" s="69"/>
      <c r="Z25" s="69"/>
      <c r="AA25" s="214"/>
      <c r="AB25" s="215"/>
      <c r="AD25" s="178"/>
    </row>
    <row r="26" spans="1:30" s="180" customFormat="1" ht="24.75" customHeight="1">
      <c r="A26" s="71" t="s">
        <v>176</v>
      </c>
      <c r="B26" s="110" t="s">
        <v>154</v>
      </c>
      <c r="C26" s="122"/>
      <c r="D26" s="122"/>
      <c r="E26" s="122">
        <v>2</v>
      </c>
      <c r="F26" s="122"/>
      <c r="G26" s="123"/>
      <c r="H26" s="114"/>
      <c r="I26" s="122"/>
      <c r="J26" s="122"/>
      <c r="K26" s="122"/>
      <c r="L26" s="123"/>
      <c r="M26" s="114"/>
      <c r="N26" s="68">
        <f t="shared" si="5"/>
        <v>150</v>
      </c>
      <c r="O26" s="69">
        <f t="shared" si="6"/>
        <v>5</v>
      </c>
      <c r="P26" s="69">
        <f t="shared" si="7"/>
        <v>50</v>
      </c>
      <c r="Q26" s="115">
        <v>20</v>
      </c>
      <c r="R26" s="115">
        <v>30</v>
      </c>
      <c r="S26" s="115"/>
      <c r="T26" s="70">
        <f t="shared" si="8"/>
        <v>100</v>
      </c>
      <c r="U26" s="68"/>
      <c r="V26" s="69">
        <v>5</v>
      </c>
      <c r="W26" s="69"/>
      <c r="X26" s="69"/>
      <c r="Y26" s="69"/>
      <c r="Z26" s="69"/>
      <c r="AA26" s="214"/>
      <c r="AB26" s="215"/>
      <c r="AD26" s="179"/>
    </row>
    <row r="27" spans="1:28" s="180" customFormat="1" ht="24.75" customHeight="1">
      <c r="A27" s="71" t="s">
        <v>177</v>
      </c>
      <c r="B27" s="124" t="s">
        <v>160</v>
      </c>
      <c r="C27" s="122"/>
      <c r="D27" s="122"/>
      <c r="E27" s="122"/>
      <c r="F27" s="122"/>
      <c r="G27" s="123"/>
      <c r="H27" s="114"/>
      <c r="I27" s="122"/>
      <c r="J27" s="122">
        <v>3</v>
      </c>
      <c r="K27" s="122"/>
      <c r="L27" s="123"/>
      <c r="M27" s="114"/>
      <c r="N27" s="68">
        <f t="shared" si="5"/>
        <v>150</v>
      </c>
      <c r="O27" s="69">
        <f t="shared" si="6"/>
        <v>5</v>
      </c>
      <c r="P27" s="69">
        <f t="shared" si="7"/>
        <v>50</v>
      </c>
      <c r="Q27" s="115">
        <v>10</v>
      </c>
      <c r="R27" s="115">
        <v>40</v>
      </c>
      <c r="S27" s="115"/>
      <c r="T27" s="70">
        <f t="shared" si="8"/>
        <v>100</v>
      </c>
      <c r="U27" s="68"/>
      <c r="V27" s="69"/>
      <c r="W27" s="69">
        <v>5</v>
      </c>
      <c r="X27" s="69"/>
      <c r="Y27" s="69"/>
      <c r="Z27" s="69"/>
      <c r="AA27" s="214"/>
      <c r="AB27" s="215"/>
    </row>
    <row r="28" spans="1:28" s="180" customFormat="1" ht="24.75" customHeight="1">
      <c r="A28" s="71" t="s">
        <v>178</v>
      </c>
      <c r="B28" s="110" t="s">
        <v>224</v>
      </c>
      <c r="C28" s="122"/>
      <c r="D28" s="122"/>
      <c r="E28" s="122">
        <v>4</v>
      </c>
      <c r="F28" s="122"/>
      <c r="G28" s="123"/>
      <c r="H28" s="114"/>
      <c r="I28" s="122"/>
      <c r="J28" s="122">
        <v>3</v>
      </c>
      <c r="K28" s="122"/>
      <c r="L28" s="123"/>
      <c r="M28" s="114"/>
      <c r="N28" s="68">
        <f t="shared" si="5"/>
        <v>180</v>
      </c>
      <c r="O28" s="69">
        <f t="shared" si="6"/>
        <v>6</v>
      </c>
      <c r="P28" s="69">
        <f t="shared" si="7"/>
        <v>60</v>
      </c>
      <c r="Q28" s="115">
        <v>20</v>
      </c>
      <c r="R28" s="115">
        <v>40</v>
      </c>
      <c r="S28" s="115"/>
      <c r="T28" s="70">
        <f t="shared" si="8"/>
        <v>120</v>
      </c>
      <c r="U28" s="68"/>
      <c r="V28" s="69"/>
      <c r="W28" s="69">
        <v>3</v>
      </c>
      <c r="X28" s="69">
        <v>3</v>
      </c>
      <c r="Y28" s="69"/>
      <c r="Z28" s="69"/>
      <c r="AA28" s="214"/>
      <c r="AB28" s="215"/>
    </row>
    <row r="29" spans="1:28" s="180" customFormat="1" ht="24.75" customHeight="1">
      <c r="A29" s="71" t="s">
        <v>179</v>
      </c>
      <c r="B29" s="125" t="s">
        <v>219</v>
      </c>
      <c r="C29" s="122"/>
      <c r="D29" s="122"/>
      <c r="E29" s="122"/>
      <c r="F29" s="122"/>
      <c r="G29" s="123"/>
      <c r="H29" s="114"/>
      <c r="I29" s="122"/>
      <c r="J29" s="122">
        <v>4</v>
      </c>
      <c r="K29" s="122"/>
      <c r="L29" s="123"/>
      <c r="M29" s="114"/>
      <c r="N29" s="68">
        <f t="shared" si="5"/>
        <v>90</v>
      </c>
      <c r="O29" s="69">
        <f t="shared" si="6"/>
        <v>3</v>
      </c>
      <c r="P29" s="69">
        <f t="shared" si="7"/>
        <v>30</v>
      </c>
      <c r="Q29" s="115">
        <v>10</v>
      </c>
      <c r="R29" s="115">
        <v>20</v>
      </c>
      <c r="S29" s="115"/>
      <c r="T29" s="70">
        <f t="shared" si="8"/>
        <v>60</v>
      </c>
      <c r="U29" s="68"/>
      <c r="V29" s="69"/>
      <c r="W29" s="69"/>
      <c r="X29" s="69">
        <v>3</v>
      </c>
      <c r="Y29" s="69"/>
      <c r="Z29" s="69"/>
      <c r="AA29" s="214"/>
      <c r="AB29" s="215"/>
    </row>
    <row r="30" spans="1:28" s="180" customFormat="1" ht="24.75" customHeight="1">
      <c r="A30" s="71" t="s">
        <v>180</v>
      </c>
      <c r="B30" s="125" t="s">
        <v>277</v>
      </c>
      <c r="C30" s="122"/>
      <c r="D30" s="122"/>
      <c r="E30" s="122"/>
      <c r="F30" s="122"/>
      <c r="G30" s="123"/>
      <c r="H30" s="114"/>
      <c r="I30" s="122"/>
      <c r="J30" s="122">
        <v>5</v>
      </c>
      <c r="K30" s="122"/>
      <c r="L30" s="123"/>
      <c r="M30" s="114"/>
      <c r="N30" s="68">
        <f t="shared" si="5"/>
        <v>90</v>
      </c>
      <c r="O30" s="69">
        <f t="shared" si="6"/>
        <v>3</v>
      </c>
      <c r="P30" s="69">
        <f t="shared" si="7"/>
        <v>30</v>
      </c>
      <c r="Q30" s="115">
        <v>10</v>
      </c>
      <c r="R30" s="115">
        <v>20</v>
      </c>
      <c r="S30" s="115"/>
      <c r="T30" s="70">
        <f t="shared" si="8"/>
        <v>60</v>
      </c>
      <c r="U30" s="68"/>
      <c r="V30" s="69"/>
      <c r="W30" s="69"/>
      <c r="X30" s="69"/>
      <c r="Y30" s="69">
        <v>3</v>
      </c>
      <c r="Z30" s="69"/>
      <c r="AA30" s="214"/>
      <c r="AB30" s="215"/>
    </row>
    <row r="31" spans="1:28" s="180" customFormat="1" ht="24.75" customHeight="1">
      <c r="A31" s="71" t="s">
        <v>181</v>
      </c>
      <c r="B31" s="125" t="s">
        <v>278</v>
      </c>
      <c r="C31" s="122"/>
      <c r="D31" s="122"/>
      <c r="E31" s="122"/>
      <c r="F31" s="122"/>
      <c r="G31" s="123"/>
      <c r="H31" s="114"/>
      <c r="I31" s="122"/>
      <c r="J31" s="122">
        <v>6</v>
      </c>
      <c r="K31" s="122"/>
      <c r="L31" s="123"/>
      <c r="M31" s="114"/>
      <c r="N31" s="68">
        <f t="shared" si="5"/>
        <v>150</v>
      </c>
      <c r="O31" s="69">
        <f t="shared" si="6"/>
        <v>5</v>
      </c>
      <c r="P31" s="69">
        <f t="shared" si="7"/>
        <v>50</v>
      </c>
      <c r="Q31" s="115">
        <v>20</v>
      </c>
      <c r="R31" s="115">
        <v>30</v>
      </c>
      <c r="S31" s="115"/>
      <c r="T31" s="70">
        <f t="shared" si="8"/>
        <v>100</v>
      </c>
      <c r="U31" s="68"/>
      <c r="V31" s="69"/>
      <c r="W31" s="69"/>
      <c r="X31" s="69"/>
      <c r="Y31" s="69"/>
      <c r="Z31" s="69">
        <v>5</v>
      </c>
      <c r="AA31" s="214"/>
      <c r="AB31" s="215"/>
    </row>
    <row r="32" spans="1:28" s="180" customFormat="1" ht="24.75" customHeight="1">
      <c r="A32" s="71" t="s">
        <v>182</v>
      </c>
      <c r="B32" s="125" t="s">
        <v>279</v>
      </c>
      <c r="C32" s="122"/>
      <c r="D32" s="122"/>
      <c r="E32" s="122"/>
      <c r="F32" s="122"/>
      <c r="G32" s="123"/>
      <c r="H32" s="114"/>
      <c r="I32" s="122"/>
      <c r="J32" s="122">
        <v>6</v>
      </c>
      <c r="K32" s="122"/>
      <c r="L32" s="123"/>
      <c r="M32" s="114"/>
      <c r="N32" s="68">
        <f t="shared" si="5"/>
        <v>90</v>
      </c>
      <c r="O32" s="69">
        <f t="shared" si="6"/>
        <v>3</v>
      </c>
      <c r="P32" s="69">
        <f t="shared" si="7"/>
        <v>30</v>
      </c>
      <c r="Q32" s="115">
        <v>10</v>
      </c>
      <c r="R32" s="115">
        <v>20</v>
      </c>
      <c r="S32" s="115"/>
      <c r="T32" s="70">
        <f t="shared" si="8"/>
        <v>60</v>
      </c>
      <c r="U32" s="68"/>
      <c r="V32" s="69"/>
      <c r="W32" s="69"/>
      <c r="X32" s="69"/>
      <c r="Y32" s="69"/>
      <c r="Z32" s="69">
        <v>3</v>
      </c>
      <c r="AA32" s="214"/>
      <c r="AB32" s="215"/>
    </row>
    <row r="33" spans="1:28" s="180" customFormat="1" ht="24.75" customHeight="1">
      <c r="A33" s="225" t="s">
        <v>183</v>
      </c>
      <c r="B33" s="226" t="s">
        <v>280</v>
      </c>
      <c r="C33" s="227"/>
      <c r="D33" s="227"/>
      <c r="E33" s="227"/>
      <c r="F33" s="227"/>
      <c r="G33" s="228"/>
      <c r="H33" s="229"/>
      <c r="I33" s="227"/>
      <c r="J33" s="227">
        <v>7</v>
      </c>
      <c r="K33" s="227"/>
      <c r="L33" s="228"/>
      <c r="M33" s="229"/>
      <c r="N33" s="230">
        <f t="shared" si="5"/>
        <v>90</v>
      </c>
      <c r="O33" s="231">
        <f t="shared" si="6"/>
        <v>3</v>
      </c>
      <c r="P33" s="231">
        <f t="shared" si="7"/>
        <v>30</v>
      </c>
      <c r="Q33" s="231">
        <v>10</v>
      </c>
      <c r="R33" s="232">
        <v>20</v>
      </c>
      <c r="S33" s="232"/>
      <c r="T33" s="233">
        <f t="shared" si="8"/>
        <v>60</v>
      </c>
      <c r="U33" s="230"/>
      <c r="V33" s="231"/>
      <c r="W33" s="231"/>
      <c r="X33" s="231"/>
      <c r="Y33" s="231"/>
      <c r="Z33" s="231"/>
      <c r="AA33" s="231">
        <v>3</v>
      </c>
      <c r="AB33" s="215"/>
    </row>
    <row r="34" spans="1:28" s="180" customFormat="1" ht="24.75" customHeight="1">
      <c r="A34" s="257" t="s">
        <v>184</v>
      </c>
      <c r="B34" s="258" t="s">
        <v>281</v>
      </c>
      <c r="C34" s="259"/>
      <c r="D34" s="259"/>
      <c r="E34" s="259"/>
      <c r="F34" s="259"/>
      <c r="G34" s="260"/>
      <c r="H34" s="261"/>
      <c r="I34" s="259"/>
      <c r="J34" s="259">
        <v>8</v>
      </c>
      <c r="K34" s="259"/>
      <c r="L34" s="260"/>
      <c r="M34" s="261"/>
      <c r="N34" s="262">
        <f t="shared" si="5"/>
        <v>90</v>
      </c>
      <c r="O34" s="263">
        <f t="shared" si="6"/>
        <v>3</v>
      </c>
      <c r="P34" s="263">
        <f t="shared" si="7"/>
        <v>30</v>
      </c>
      <c r="Q34" s="264">
        <v>10</v>
      </c>
      <c r="R34" s="264">
        <v>20</v>
      </c>
      <c r="S34" s="264"/>
      <c r="T34" s="265">
        <f t="shared" si="8"/>
        <v>60</v>
      </c>
      <c r="U34" s="262"/>
      <c r="V34" s="263"/>
      <c r="W34" s="263"/>
      <c r="X34" s="263"/>
      <c r="Y34" s="263"/>
      <c r="Z34" s="263"/>
      <c r="AA34" s="263"/>
      <c r="AB34" s="266">
        <v>3</v>
      </c>
    </row>
    <row r="35" spans="1:28" s="180" customFormat="1" ht="24.75" customHeight="1">
      <c r="A35" s="71" t="s">
        <v>185</v>
      </c>
      <c r="B35" s="124" t="s">
        <v>221</v>
      </c>
      <c r="C35" s="122"/>
      <c r="D35" s="122"/>
      <c r="E35" s="122">
        <v>3</v>
      </c>
      <c r="F35" s="122"/>
      <c r="G35" s="123"/>
      <c r="H35" s="114"/>
      <c r="I35" s="122"/>
      <c r="J35" s="122"/>
      <c r="K35" s="122"/>
      <c r="L35" s="123"/>
      <c r="M35" s="114"/>
      <c r="N35" s="68">
        <f aca="true" t="shared" si="9" ref="N35:N42">O35*30</f>
        <v>150</v>
      </c>
      <c r="O35" s="69">
        <f aca="true" t="shared" si="10" ref="O35:O42">SUM(U35:AB35)</f>
        <v>5</v>
      </c>
      <c r="P35" s="69">
        <f aca="true" t="shared" si="11" ref="P35:P42">O35*10</f>
        <v>50</v>
      </c>
      <c r="Q35" s="115">
        <v>16</v>
      </c>
      <c r="R35" s="115">
        <v>16</v>
      </c>
      <c r="S35" s="115">
        <v>18</v>
      </c>
      <c r="T35" s="70">
        <f aca="true" t="shared" si="12" ref="T35:T42">N35-P35</f>
        <v>100</v>
      </c>
      <c r="U35" s="145"/>
      <c r="V35" s="146"/>
      <c r="W35" s="146">
        <v>5</v>
      </c>
      <c r="X35" s="146"/>
      <c r="Y35" s="146"/>
      <c r="Z35" s="146"/>
      <c r="AA35" s="216"/>
      <c r="AB35" s="217"/>
    </row>
    <row r="36" spans="1:28" s="180" customFormat="1" ht="24.75" customHeight="1">
      <c r="A36" s="71" t="s">
        <v>186</v>
      </c>
      <c r="B36" s="124" t="s">
        <v>220</v>
      </c>
      <c r="C36" s="122"/>
      <c r="D36" s="122"/>
      <c r="E36" s="122">
        <v>4</v>
      </c>
      <c r="F36" s="122"/>
      <c r="G36" s="123"/>
      <c r="H36" s="114"/>
      <c r="I36" s="122"/>
      <c r="J36" s="122"/>
      <c r="K36" s="122"/>
      <c r="L36" s="123"/>
      <c r="M36" s="114"/>
      <c r="N36" s="68">
        <f t="shared" si="9"/>
        <v>150</v>
      </c>
      <c r="O36" s="69">
        <f t="shared" si="10"/>
        <v>5</v>
      </c>
      <c r="P36" s="69">
        <f t="shared" si="11"/>
        <v>50</v>
      </c>
      <c r="Q36" s="115">
        <v>16</v>
      </c>
      <c r="R36" s="115">
        <v>16</v>
      </c>
      <c r="S36" s="115">
        <v>18</v>
      </c>
      <c r="T36" s="70">
        <f t="shared" si="12"/>
        <v>100</v>
      </c>
      <c r="U36" s="145"/>
      <c r="V36" s="146"/>
      <c r="W36" s="146"/>
      <c r="X36" s="146">
        <v>5</v>
      </c>
      <c r="Y36" s="146"/>
      <c r="Z36" s="146"/>
      <c r="AA36" s="216"/>
      <c r="AB36" s="217"/>
    </row>
    <row r="37" spans="1:28" s="180" customFormat="1" ht="24.75" customHeight="1">
      <c r="A37" s="71" t="s">
        <v>187</v>
      </c>
      <c r="B37" s="124" t="s">
        <v>210</v>
      </c>
      <c r="C37" s="122"/>
      <c r="D37" s="122"/>
      <c r="E37" s="122">
        <v>5</v>
      </c>
      <c r="F37" s="122"/>
      <c r="G37" s="123"/>
      <c r="H37" s="114"/>
      <c r="I37" s="122"/>
      <c r="J37" s="122"/>
      <c r="K37" s="122"/>
      <c r="L37" s="123"/>
      <c r="M37" s="114"/>
      <c r="N37" s="68">
        <f t="shared" si="9"/>
        <v>120</v>
      </c>
      <c r="O37" s="69">
        <f t="shared" si="10"/>
        <v>4</v>
      </c>
      <c r="P37" s="69">
        <f t="shared" si="11"/>
        <v>40</v>
      </c>
      <c r="Q37" s="115">
        <v>8</v>
      </c>
      <c r="R37" s="115">
        <v>16</v>
      </c>
      <c r="S37" s="115">
        <v>16</v>
      </c>
      <c r="T37" s="70">
        <f t="shared" si="12"/>
        <v>80</v>
      </c>
      <c r="U37" s="145"/>
      <c r="V37" s="146"/>
      <c r="W37" s="146"/>
      <c r="X37" s="146"/>
      <c r="Y37" s="146">
        <v>4</v>
      </c>
      <c r="Z37" s="146"/>
      <c r="AA37" s="216"/>
      <c r="AB37" s="217"/>
    </row>
    <row r="38" spans="1:28" s="180" customFormat="1" ht="24.75" customHeight="1">
      <c r="A38" s="71" t="s">
        <v>188</v>
      </c>
      <c r="B38" s="125" t="s">
        <v>211</v>
      </c>
      <c r="C38" s="122"/>
      <c r="D38" s="122"/>
      <c r="E38" s="122">
        <v>6</v>
      </c>
      <c r="F38" s="122"/>
      <c r="G38" s="123"/>
      <c r="H38" s="114"/>
      <c r="I38" s="122"/>
      <c r="J38" s="122"/>
      <c r="K38" s="122"/>
      <c r="L38" s="123"/>
      <c r="M38" s="114"/>
      <c r="N38" s="68">
        <f t="shared" si="9"/>
        <v>90</v>
      </c>
      <c r="O38" s="69">
        <f t="shared" si="10"/>
        <v>3</v>
      </c>
      <c r="P38" s="69">
        <f t="shared" si="11"/>
        <v>30</v>
      </c>
      <c r="Q38" s="115">
        <v>6</v>
      </c>
      <c r="R38" s="115">
        <v>12</v>
      </c>
      <c r="S38" s="115">
        <v>12</v>
      </c>
      <c r="T38" s="70">
        <f t="shared" si="12"/>
        <v>60</v>
      </c>
      <c r="U38" s="145"/>
      <c r="V38" s="146"/>
      <c r="W38" s="146"/>
      <c r="X38" s="146"/>
      <c r="Y38" s="146"/>
      <c r="Z38" s="146">
        <v>3</v>
      </c>
      <c r="AA38" s="216"/>
      <c r="AB38" s="217"/>
    </row>
    <row r="39" spans="1:28" s="180" customFormat="1" ht="24.75" customHeight="1">
      <c r="A39" s="225" t="s">
        <v>189</v>
      </c>
      <c r="B39" s="234" t="s">
        <v>207</v>
      </c>
      <c r="C39" s="227"/>
      <c r="D39" s="227"/>
      <c r="E39" s="227"/>
      <c r="F39" s="227"/>
      <c r="G39" s="228"/>
      <c r="H39" s="229"/>
      <c r="I39" s="227"/>
      <c r="J39" s="227">
        <v>7</v>
      </c>
      <c r="K39" s="227"/>
      <c r="L39" s="228"/>
      <c r="M39" s="229"/>
      <c r="N39" s="230">
        <f t="shared" si="9"/>
        <v>120</v>
      </c>
      <c r="O39" s="231">
        <f t="shared" si="10"/>
        <v>4</v>
      </c>
      <c r="P39" s="231">
        <f t="shared" si="11"/>
        <v>40</v>
      </c>
      <c r="Q39" s="232">
        <v>8</v>
      </c>
      <c r="R39" s="232">
        <v>16</v>
      </c>
      <c r="S39" s="232">
        <v>16</v>
      </c>
      <c r="T39" s="233">
        <f t="shared" si="12"/>
        <v>80</v>
      </c>
      <c r="U39" s="235"/>
      <c r="V39" s="236"/>
      <c r="W39" s="236"/>
      <c r="X39" s="236"/>
      <c r="Y39" s="236"/>
      <c r="Z39" s="236"/>
      <c r="AA39" s="236">
        <v>4</v>
      </c>
      <c r="AB39" s="217"/>
    </row>
    <row r="40" spans="1:28" s="180" customFormat="1" ht="24.75" customHeight="1">
      <c r="A40" s="257" t="s">
        <v>190</v>
      </c>
      <c r="B40" s="267" t="s">
        <v>223</v>
      </c>
      <c r="C40" s="259"/>
      <c r="D40" s="259"/>
      <c r="E40" s="259"/>
      <c r="F40" s="259"/>
      <c r="G40" s="260"/>
      <c r="H40" s="261"/>
      <c r="I40" s="259"/>
      <c r="J40" s="259">
        <v>8</v>
      </c>
      <c r="K40" s="259"/>
      <c r="L40" s="260"/>
      <c r="M40" s="261"/>
      <c r="N40" s="262">
        <f t="shared" si="9"/>
        <v>150</v>
      </c>
      <c r="O40" s="263">
        <f t="shared" si="10"/>
        <v>5</v>
      </c>
      <c r="P40" s="263">
        <f t="shared" si="11"/>
        <v>50</v>
      </c>
      <c r="Q40" s="264">
        <v>10</v>
      </c>
      <c r="R40" s="264"/>
      <c r="S40" s="264">
        <v>40</v>
      </c>
      <c r="T40" s="265">
        <f t="shared" si="12"/>
        <v>100</v>
      </c>
      <c r="U40" s="268"/>
      <c r="V40" s="269"/>
      <c r="W40" s="269"/>
      <c r="X40" s="269"/>
      <c r="Y40" s="269"/>
      <c r="Z40" s="269"/>
      <c r="AA40" s="269"/>
      <c r="AB40" s="270">
        <v>5</v>
      </c>
    </row>
    <row r="41" spans="1:28" s="180" customFormat="1" ht="24.75" customHeight="1">
      <c r="A41" s="225" t="s">
        <v>191</v>
      </c>
      <c r="B41" s="234" t="s">
        <v>156</v>
      </c>
      <c r="C41" s="227"/>
      <c r="D41" s="227"/>
      <c r="E41" s="227">
        <v>7</v>
      </c>
      <c r="F41" s="227"/>
      <c r="G41" s="228"/>
      <c r="H41" s="229"/>
      <c r="I41" s="227">
        <v>5</v>
      </c>
      <c r="J41" s="227"/>
      <c r="K41" s="227">
        <v>6</v>
      </c>
      <c r="L41" s="228"/>
      <c r="M41" s="229"/>
      <c r="N41" s="230">
        <f t="shared" si="9"/>
        <v>360</v>
      </c>
      <c r="O41" s="231">
        <f t="shared" si="10"/>
        <v>12</v>
      </c>
      <c r="P41" s="231">
        <f t="shared" si="11"/>
        <v>120</v>
      </c>
      <c r="Q41" s="232">
        <v>24</v>
      </c>
      <c r="R41" s="232">
        <v>48</v>
      </c>
      <c r="S41" s="232">
        <v>48</v>
      </c>
      <c r="T41" s="233">
        <f t="shared" si="12"/>
        <v>240</v>
      </c>
      <c r="U41" s="235"/>
      <c r="V41" s="236"/>
      <c r="W41" s="236"/>
      <c r="X41" s="236"/>
      <c r="Y41" s="236">
        <v>6</v>
      </c>
      <c r="Z41" s="236">
        <v>3</v>
      </c>
      <c r="AA41" s="236">
        <v>3</v>
      </c>
      <c r="AB41" s="217"/>
    </row>
    <row r="42" spans="1:28" s="180" customFormat="1" ht="24.75" customHeight="1">
      <c r="A42" s="225" t="s">
        <v>208</v>
      </c>
      <c r="B42" s="234" t="s">
        <v>155</v>
      </c>
      <c r="C42" s="227"/>
      <c r="D42" s="227"/>
      <c r="E42" s="227">
        <v>7</v>
      </c>
      <c r="F42" s="227"/>
      <c r="G42" s="228"/>
      <c r="H42" s="229"/>
      <c r="I42" s="227"/>
      <c r="J42" s="227">
        <v>6</v>
      </c>
      <c r="K42" s="227"/>
      <c r="L42" s="228"/>
      <c r="M42" s="229"/>
      <c r="N42" s="230">
        <f t="shared" si="9"/>
        <v>180</v>
      </c>
      <c r="O42" s="231">
        <f t="shared" si="10"/>
        <v>6</v>
      </c>
      <c r="P42" s="231">
        <f t="shared" si="11"/>
        <v>60</v>
      </c>
      <c r="Q42" s="232">
        <v>12</v>
      </c>
      <c r="R42" s="232">
        <v>48</v>
      </c>
      <c r="S42" s="232"/>
      <c r="T42" s="233">
        <f t="shared" si="12"/>
        <v>120</v>
      </c>
      <c r="U42" s="235"/>
      <c r="V42" s="236"/>
      <c r="W42" s="236"/>
      <c r="X42" s="236"/>
      <c r="Y42" s="236"/>
      <c r="Z42" s="236">
        <v>3</v>
      </c>
      <c r="AA42" s="236">
        <v>3</v>
      </c>
      <c r="AB42" s="217"/>
    </row>
    <row r="43" spans="1:28" s="2" customFormat="1" ht="34.5" customHeight="1" thickBot="1">
      <c r="A43" s="391" t="s">
        <v>120</v>
      </c>
      <c r="B43" s="392"/>
      <c r="C43" s="383"/>
      <c r="D43" s="383"/>
      <c r="E43" s="383"/>
      <c r="F43" s="383"/>
      <c r="G43" s="384"/>
      <c r="H43" s="385"/>
      <c r="I43" s="383"/>
      <c r="J43" s="383"/>
      <c r="K43" s="383"/>
      <c r="L43" s="384"/>
      <c r="M43" s="117"/>
      <c r="N43" s="118">
        <f aca="true" t="shared" si="13" ref="N43:AB43">SUM(N23:N42)</f>
        <v>2880</v>
      </c>
      <c r="O43" s="119">
        <f t="shared" si="13"/>
        <v>96</v>
      </c>
      <c r="P43" s="119">
        <f t="shared" si="13"/>
        <v>960</v>
      </c>
      <c r="Q43" s="119">
        <f t="shared" si="13"/>
        <v>270</v>
      </c>
      <c r="R43" s="119">
        <f t="shared" si="13"/>
        <v>522</v>
      </c>
      <c r="S43" s="119">
        <f t="shared" si="13"/>
        <v>168</v>
      </c>
      <c r="T43" s="120">
        <f t="shared" si="13"/>
        <v>1920</v>
      </c>
      <c r="U43" s="118">
        <f t="shared" si="13"/>
        <v>13</v>
      </c>
      <c r="V43" s="119">
        <f t="shared" si="13"/>
        <v>8</v>
      </c>
      <c r="W43" s="119">
        <f t="shared" si="13"/>
        <v>13</v>
      </c>
      <c r="X43" s="119">
        <f t="shared" si="13"/>
        <v>11</v>
      </c>
      <c r="Y43" s="119">
        <f t="shared" si="13"/>
        <v>13</v>
      </c>
      <c r="Z43" s="119">
        <f t="shared" si="13"/>
        <v>17</v>
      </c>
      <c r="AA43" s="218">
        <f t="shared" si="13"/>
        <v>13</v>
      </c>
      <c r="AB43" s="219">
        <f t="shared" si="13"/>
        <v>8</v>
      </c>
    </row>
    <row r="44" spans="1:28" s="180" customFormat="1" ht="19.5" customHeight="1" thickBot="1">
      <c r="A44" s="396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8"/>
    </row>
    <row r="45" spans="1:28" s="180" customFormat="1" ht="34.5" customHeight="1">
      <c r="A45" s="386" t="s">
        <v>123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</row>
    <row r="46" spans="1:28" s="180" customFormat="1" ht="24.75" customHeight="1">
      <c r="A46" s="71" t="s">
        <v>192</v>
      </c>
      <c r="B46" s="124" t="s">
        <v>225</v>
      </c>
      <c r="C46" s="126"/>
      <c r="D46" s="126"/>
      <c r="E46" s="126"/>
      <c r="F46" s="126"/>
      <c r="G46" s="127"/>
      <c r="H46" s="128"/>
      <c r="I46" s="126"/>
      <c r="J46" s="126"/>
      <c r="K46" s="126"/>
      <c r="L46" s="127"/>
      <c r="M46" s="128">
        <v>5</v>
      </c>
      <c r="N46" s="71">
        <f>O46*30</f>
        <v>90</v>
      </c>
      <c r="O46" s="69">
        <f>SUM(U46:AB46)</f>
        <v>3</v>
      </c>
      <c r="P46" s="69">
        <v>0</v>
      </c>
      <c r="Q46" s="129"/>
      <c r="R46" s="129"/>
      <c r="S46" s="129"/>
      <c r="T46" s="70">
        <f>N46-P46</f>
        <v>90</v>
      </c>
      <c r="U46" s="145"/>
      <c r="V46" s="146"/>
      <c r="W46" s="146"/>
      <c r="X46" s="146"/>
      <c r="Y46" s="146">
        <v>3</v>
      </c>
      <c r="Z46" s="146"/>
      <c r="AA46" s="216"/>
      <c r="AB46" s="217"/>
    </row>
    <row r="47" spans="1:28" s="180" customFormat="1" ht="24.75" customHeight="1">
      <c r="A47" s="225" t="s">
        <v>193</v>
      </c>
      <c r="B47" s="234" t="s">
        <v>226</v>
      </c>
      <c r="C47" s="237"/>
      <c r="D47" s="237"/>
      <c r="E47" s="237"/>
      <c r="F47" s="237"/>
      <c r="G47" s="238"/>
      <c r="H47" s="239"/>
      <c r="I47" s="237"/>
      <c r="J47" s="237"/>
      <c r="K47" s="237"/>
      <c r="L47" s="238"/>
      <c r="M47" s="239">
        <v>7</v>
      </c>
      <c r="N47" s="225">
        <f>O47*30</f>
        <v>90</v>
      </c>
      <c r="O47" s="231">
        <f>SUM(U47:AB47)</f>
        <v>3</v>
      </c>
      <c r="P47" s="231">
        <v>0</v>
      </c>
      <c r="Q47" s="240"/>
      <c r="R47" s="240"/>
      <c r="S47" s="240"/>
      <c r="T47" s="233">
        <f>N47-P47</f>
        <v>90</v>
      </c>
      <c r="U47" s="235"/>
      <c r="V47" s="236"/>
      <c r="W47" s="236"/>
      <c r="X47" s="236"/>
      <c r="Y47" s="236"/>
      <c r="Z47" s="236"/>
      <c r="AA47" s="236">
        <v>3</v>
      </c>
      <c r="AB47" s="217"/>
    </row>
    <row r="48" spans="1:28" s="3" customFormat="1" ht="34.5" customHeight="1" thickBot="1">
      <c r="A48" s="391" t="s">
        <v>121</v>
      </c>
      <c r="B48" s="392"/>
      <c r="C48" s="389"/>
      <c r="D48" s="389"/>
      <c r="E48" s="389"/>
      <c r="F48" s="389"/>
      <c r="G48" s="390"/>
      <c r="H48" s="388"/>
      <c r="I48" s="389"/>
      <c r="J48" s="389"/>
      <c r="K48" s="389"/>
      <c r="L48" s="390"/>
      <c r="M48" s="130"/>
      <c r="N48" s="118">
        <f aca="true" t="shared" si="14" ref="N48:V48">SUM(N46:N47)</f>
        <v>180</v>
      </c>
      <c r="O48" s="119">
        <f t="shared" si="14"/>
        <v>6</v>
      </c>
      <c r="P48" s="119">
        <f t="shared" si="14"/>
        <v>0</v>
      </c>
      <c r="Q48" s="119">
        <f t="shared" si="14"/>
        <v>0</v>
      </c>
      <c r="R48" s="119">
        <f t="shared" si="14"/>
        <v>0</v>
      </c>
      <c r="S48" s="119">
        <f t="shared" si="14"/>
        <v>0</v>
      </c>
      <c r="T48" s="121">
        <f t="shared" si="14"/>
        <v>180</v>
      </c>
      <c r="U48" s="118">
        <f t="shared" si="14"/>
        <v>0</v>
      </c>
      <c r="V48" s="119">
        <f t="shared" si="14"/>
        <v>0</v>
      </c>
      <c r="W48" s="119">
        <f aca="true" t="shared" si="15" ref="W48:AB48">SUM(W46:W47)</f>
        <v>0</v>
      </c>
      <c r="X48" s="119">
        <f t="shared" si="15"/>
        <v>0</v>
      </c>
      <c r="Y48" s="119">
        <f t="shared" si="15"/>
        <v>3</v>
      </c>
      <c r="Z48" s="119">
        <f t="shared" si="15"/>
        <v>0</v>
      </c>
      <c r="AA48" s="119">
        <f t="shared" si="15"/>
        <v>3</v>
      </c>
      <c r="AB48" s="119">
        <f t="shared" si="15"/>
        <v>0</v>
      </c>
    </row>
    <row r="49" spans="1:28" s="180" customFormat="1" ht="19.5" customHeight="1" thickBo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6"/>
    </row>
    <row r="50" spans="1:28" s="180" customFormat="1" ht="34.5" customHeight="1" thickBot="1">
      <c r="A50" s="400" t="s">
        <v>122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2"/>
    </row>
    <row r="51" spans="1:28" ht="24.75" customHeight="1">
      <c r="A51" s="131" t="s">
        <v>194</v>
      </c>
      <c r="B51" s="132" t="s">
        <v>265</v>
      </c>
      <c r="C51" s="133"/>
      <c r="D51" s="134"/>
      <c r="E51" s="134"/>
      <c r="F51" s="134"/>
      <c r="G51" s="135"/>
      <c r="H51" s="136"/>
      <c r="I51" s="134"/>
      <c r="J51" s="134">
        <v>3</v>
      </c>
      <c r="K51" s="134"/>
      <c r="L51" s="135"/>
      <c r="M51" s="137"/>
      <c r="N51" s="71">
        <f aca="true" t="shared" si="16" ref="N51:N56">O51*30</f>
        <v>90</v>
      </c>
      <c r="O51" s="69">
        <f aca="true" t="shared" si="17" ref="O51:O56">SUM(U51:AB51)</f>
        <v>3</v>
      </c>
      <c r="P51" s="69">
        <v>0</v>
      </c>
      <c r="Q51" s="138"/>
      <c r="R51" s="138"/>
      <c r="S51" s="138"/>
      <c r="T51" s="72">
        <f aca="true" t="shared" si="18" ref="T51:T56">N51-P51</f>
        <v>90</v>
      </c>
      <c r="U51" s="186"/>
      <c r="V51" s="187"/>
      <c r="W51" s="187">
        <v>3</v>
      </c>
      <c r="X51" s="187"/>
      <c r="Y51" s="187"/>
      <c r="Z51" s="187"/>
      <c r="AA51" s="220"/>
      <c r="AB51" s="221"/>
    </row>
    <row r="52" spans="1:28" ht="24.75" customHeight="1">
      <c r="A52" s="139" t="s">
        <v>216</v>
      </c>
      <c r="B52" s="124" t="s">
        <v>266</v>
      </c>
      <c r="C52" s="140"/>
      <c r="D52" s="140"/>
      <c r="E52" s="140"/>
      <c r="F52" s="140"/>
      <c r="G52" s="141"/>
      <c r="H52" s="142"/>
      <c r="I52" s="140"/>
      <c r="J52" s="140">
        <v>4</v>
      </c>
      <c r="K52" s="140"/>
      <c r="L52" s="141"/>
      <c r="M52" s="143"/>
      <c r="N52" s="71">
        <f t="shared" si="16"/>
        <v>90</v>
      </c>
      <c r="O52" s="69">
        <f t="shared" si="17"/>
        <v>3</v>
      </c>
      <c r="P52" s="69">
        <v>0</v>
      </c>
      <c r="Q52" s="115"/>
      <c r="R52" s="115"/>
      <c r="S52" s="115"/>
      <c r="T52" s="72">
        <f t="shared" si="18"/>
        <v>90</v>
      </c>
      <c r="U52" s="145"/>
      <c r="V52" s="146"/>
      <c r="W52" s="146"/>
      <c r="X52" s="146">
        <v>3</v>
      </c>
      <c r="Y52" s="146"/>
      <c r="Z52" s="146"/>
      <c r="AA52" s="216"/>
      <c r="AB52" s="217"/>
    </row>
    <row r="53" spans="1:28" ht="24.75" customHeight="1">
      <c r="A53" s="139" t="s">
        <v>282</v>
      </c>
      <c r="B53" s="125" t="s">
        <v>267</v>
      </c>
      <c r="C53" s="140"/>
      <c r="D53" s="140"/>
      <c r="E53" s="140"/>
      <c r="F53" s="140"/>
      <c r="G53" s="141"/>
      <c r="H53" s="142"/>
      <c r="I53" s="140"/>
      <c r="J53" s="140">
        <v>5</v>
      </c>
      <c r="K53" s="140"/>
      <c r="L53" s="141"/>
      <c r="M53" s="143"/>
      <c r="N53" s="71">
        <f t="shared" si="16"/>
        <v>90</v>
      </c>
      <c r="O53" s="69">
        <f t="shared" si="17"/>
        <v>3</v>
      </c>
      <c r="P53" s="69">
        <v>0</v>
      </c>
      <c r="Q53" s="115"/>
      <c r="R53" s="115"/>
      <c r="S53" s="115"/>
      <c r="T53" s="72">
        <f t="shared" si="18"/>
        <v>90</v>
      </c>
      <c r="U53" s="145"/>
      <c r="V53" s="146"/>
      <c r="W53" s="146"/>
      <c r="X53" s="146"/>
      <c r="Y53" s="146">
        <v>3</v>
      </c>
      <c r="Z53" s="146"/>
      <c r="AA53" s="216"/>
      <c r="AB53" s="217"/>
    </row>
    <row r="54" spans="1:28" ht="24.75" customHeight="1">
      <c r="A54" s="241" t="s">
        <v>283</v>
      </c>
      <c r="B54" s="242" t="s">
        <v>268</v>
      </c>
      <c r="C54" s="243"/>
      <c r="D54" s="243"/>
      <c r="E54" s="243"/>
      <c r="F54" s="243"/>
      <c r="G54" s="244"/>
      <c r="H54" s="245"/>
      <c r="I54" s="243"/>
      <c r="J54" s="243">
        <v>7</v>
      </c>
      <c r="K54" s="243"/>
      <c r="L54" s="244"/>
      <c r="M54" s="246"/>
      <c r="N54" s="225">
        <f t="shared" si="16"/>
        <v>90</v>
      </c>
      <c r="O54" s="231">
        <f t="shared" si="17"/>
        <v>3</v>
      </c>
      <c r="P54" s="231">
        <v>0</v>
      </c>
      <c r="Q54" s="232"/>
      <c r="R54" s="232"/>
      <c r="S54" s="232"/>
      <c r="T54" s="247">
        <f t="shared" si="18"/>
        <v>90</v>
      </c>
      <c r="U54" s="248"/>
      <c r="V54" s="249"/>
      <c r="W54" s="249"/>
      <c r="X54" s="249"/>
      <c r="Y54" s="249"/>
      <c r="Z54" s="249"/>
      <c r="AA54" s="249">
        <v>3</v>
      </c>
      <c r="AB54" s="222"/>
    </row>
    <row r="55" spans="1:28" ht="24.75" customHeight="1">
      <c r="A55" s="241" t="s">
        <v>284</v>
      </c>
      <c r="B55" s="242" t="s">
        <v>269</v>
      </c>
      <c r="C55" s="243"/>
      <c r="D55" s="243"/>
      <c r="E55" s="243"/>
      <c r="F55" s="243"/>
      <c r="G55" s="244"/>
      <c r="H55" s="245"/>
      <c r="I55" s="243"/>
      <c r="J55" s="243">
        <v>7</v>
      </c>
      <c r="K55" s="243"/>
      <c r="L55" s="244"/>
      <c r="M55" s="246"/>
      <c r="N55" s="225">
        <f t="shared" si="16"/>
        <v>180</v>
      </c>
      <c r="O55" s="231">
        <f t="shared" si="17"/>
        <v>6</v>
      </c>
      <c r="P55" s="231">
        <v>0</v>
      </c>
      <c r="Q55" s="232"/>
      <c r="R55" s="232"/>
      <c r="S55" s="232"/>
      <c r="T55" s="247">
        <f t="shared" si="18"/>
        <v>180</v>
      </c>
      <c r="U55" s="248"/>
      <c r="V55" s="249"/>
      <c r="W55" s="249"/>
      <c r="X55" s="249"/>
      <c r="Y55" s="249"/>
      <c r="Z55" s="249"/>
      <c r="AA55" s="249">
        <v>6</v>
      </c>
      <c r="AB55" s="222"/>
    </row>
    <row r="56" spans="1:28" ht="24.75" customHeight="1">
      <c r="A56" s="271" t="s">
        <v>285</v>
      </c>
      <c r="B56" s="258" t="s">
        <v>158</v>
      </c>
      <c r="C56" s="272"/>
      <c r="D56" s="272"/>
      <c r="E56" s="272"/>
      <c r="F56" s="272"/>
      <c r="G56" s="273"/>
      <c r="H56" s="274"/>
      <c r="I56" s="272"/>
      <c r="J56" s="272">
        <v>8</v>
      </c>
      <c r="K56" s="272"/>
      <c r="L56" s="273"/>
      <c r="M56" s="275"/>
      <c r="N56" s="257">
        <f t="shared" si="16"/>
        <v>270</v>
      </c>
      <c r="O56" s="263">
        <f t="shared" si="17"/>
        <v>9</v>
      </c>
      <c r="P56" s="263">
        <v>0</v>
      </c>
      <c r="Q56" s="264"/>
      <c r="R56" s="264"/>
      <c r="S56" s="264"/>
      <c r="T56" s="266">
        <f t="shared" si="18"/>
        <v>270</v>
      </c>
      <c r="U56" s="268"/>
      <c r="V56" s="269"/>
      <c r="W56" s="269"/>
      <c r="X56" s="269"/>
      <c r="Y56" s="269"/>
      <c r="Z56" s="269"/>
      <c r="AA56" s="269"/>
      <c r="AB56" s="270">
        <v>9</v>
      </c>
    </row>
    <row r="57" spans="1:28" s="3" customFormat="1" ht="34.5" customHeight="1" thickBot="1">
      <c r="A57" s="391" t="s">
        <v>124</v>
      </c>
      <c r="B57" s="392"/>
      <c r="C57" s="389"/>
      <c r="D57" s="389"/>
      <c r="E57" s="389"/>
      <c r="F57" s="389"/>
      <c r="G57" s="390"/>
      <c r="H57" s="388"/>
      <c r="I57" s="389"/>
      <c r="J57" s="389"/>
      <c r="K57" s="389"/>
      <c r="L57" s="390"/>
      <c r="M57" s="130"/>
      <c r="N57" s="118">
        <f aca="true" t="shared" si="19" ref="N57:AB57">SUM(N51:N56)</f>
        <v>810</v>
      </c>
      <c r="O57" s="119">
        <f t="shared" si="19"/>
        <v>27</v>
      </c>
      <c r="P57" s="119">
        <f t="shared" si="19"/>
        <v>0</v>
      </c>
      <c r="Q57" s="119">
        <f t="shared" si="19"/>
        <v>0</v>
      </c>
      <c r="R57" s="119">
        <f t="shared" si="19"/>
        <v>0</v>
      </c>
      <c r="S57" s="119">
        <f t="shared" si="19"/>
        <v>0</v>
      </c>
      <c r="T57" s="121">
        <f t="shared" si="19"/>
        <v>810</v>
      </c>
      <c r="U57" s="118">
        <f t="shared" si="19"/>
        <v>0</v>
      </c>
      <c r="V57" s="119">
        <f t="shared" si="19"/>
        <v>0</v>
      </c>
      <c r="W57" s="119">
        <f t="shared" si="19"/>
        <v>3</v>
      </c>
      <c r="X57" s="119">
        <f t="shared" si="19"/>
        <v>3</v>
      </c>
      <c r="Y57" s="119">
        <f t="shared" si="19"/>
        <v>3</v>
      </c>
      <c r="Z57" s="119">
        <f t="shared" si="19"/>
        <v>0</v>
      </c>
      <c r="AA57" s="119">
        <f t="shared" si="19"/>
        <v>9</v>
      </c>
      <c r="AB57" s="121">
        <f t="shared" si="19"/>
        <v>9</v>
      </c>
    </row>
    <row r="58" spans="1:28" s="180" customFormat="1" ht="19.5" customHeight="1" thickBot="1">
      <c r="A58" s="368"/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70"/>
    </row>
    <row r="59" spans="1:28" s="180" customFormat="1" ht="19.5" customHeight="1" thickBot="1">
      <c r="A59" s="378" t="s">
        <v>217</v>
      </c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80"/>
    </row>
    <row r="60" spans="1:28" s="180" customFormat="1" ht="24.75" customHeight="1" thickBot="1">
      <c r="A60" s="271" t="s">
        <v>286</v>
      </c>
      <c r="B60" s="267" t="s">
        <v>261</v>
      </c>
      <c r="C60" s="272"/>
      <c r="D60" s="272"/>
      <c r="E60" s="272">
        <v>8</v>
      </c>
      <c r="F60" s="272"/>
      <c r="G60" s="273"/>
      <c r="H60" s="274"/>
      <c r="I60" s="272"/>
      <c r="J60" s="272"/>
      <c r="K60" s="272"/>
      <c r="L60" s="273"/>
      <c r="M60" s="275"/>
      <c r="N60" s="257">
        <f>O60*30</f>
        <v>90</v>
      </c>
      <c r="O60" s="263">
        <v>3</v>
      </c>
      <c r="P60" s="284"/>
      <c r="Q60" s="264"/>
      <c r="R60" s="264"/>
      <c r="S60" s="264"/>
      <c r="T60" s="266">
        <f>N60-P60</f>
        <v>90</v>
      </c>
      <c r="U60" s="268"/>
      <c r="V60" s="269"/>
      <c r="W60" s="269"/>
      <c r="X60" s="269"/>
      <c r="Y60" s="269"/>
      <c r="Z60" s="269"/>
      <c r="AA60" s="269"/>
      <c r="AB60" s="270">
        <v>3</v>
      </c>
    </row>
    <row r="61" spans="1:28" s="180" customFormat="1" ht="19.5" customHeight="1" thickBot="1">
      <c r="A61" s="381" t="s">
        <v>218</v>
      </c>
      <c r="B61" s="382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181"/>
      <c r="N61" s="182">
        <f aca="true" t="shared" si="20" ref="N61:T61">N60</f>
        <v>90</v>
      </c>
      <c r="O61" s="182">
        <f t="shared" si="20"/>
        <v>3</v>
      </c>
      <c r="P61" s="182">
        <f t="shared" si="20"/>
        <v>0</v>
      </c>
      <c r="Q61" s="182">
        <f t="shared" si="20"/>
        <v>0</v>
      </c>
      <c r="R61" s="182">
        <f t="shared" si="20"/>
        <v>0</v>
      </c>
      <c r="S61" s="182">
        <f t="shared" si="20"/>
        <v>0</v>
      </c>
      <c r="T61" s="182">
        <f t="shared" si="20"/>
        <v>90</v>
      </c>
      <c r="U61" s="182">
        <f>U60</f>
        <v>0</v>
      </c>
      <c r="V61" s="182">
        <f aca="true" t="shared" si="21" ref="V61:AB61">V60</f>
        <v>0</v>
      </c>
      <c r="W61" s="182">
        <f t="shared" si="21"/>
        <v>0</v>
      </c>
      <c r="X61" s="182">
        <f t="shared" si="21"/>
        <v>0</v>
      </c>
      <c r="Y61" s="182">
        <f t="shared" si="21"/>
        <v>0</v>
      </c>
      <c r="Z61" s="182">
        <f t="shared" si="21"/>
        <v>0</v>
      </c>
      <c r="AA61" s="182">
        <f t="shared" si="21"/>
        <v>0</v>
      </c>
      <c r="AB61" s="182">
        <f t="shared" si="21"/>
        <v>3</v>
      </c>
    </row>
    <row r="62" spans="1:28" s="180" customFormat="1" ht="19.5" customHeight="1" thickBot="1">
      <c r="A62" s="371"/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3"/>
    </row>
    <row r="63" spans="1:28" s="3" customFormat="1" ht="34.5" customHeight="1" thickBot="1">
      <c r="A63" s="417" t="s">
        <v>125</v>
      </c>
      <c r="B63" s="418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64"/>
      <c r="N63" s="7">
        <f aca="true" t="shared" si="22" ref="N63:AB63">SUM(N20,N43,N48,N57,N61)</f>
        <v>5400</v>
      </c>
      <c r="O63" s="7">
        <f t="shared" si="22"/>
        <v>180</v>
      </c>
      <c r="P63" s="7">
        <f t="shared" si="22"/>
        <v>1410</v>
      </c>
      <c r="Q63" s="7">
        <f t="shared" si="22"/>
        <v>314</v>
      </c>
      <c r="R63" s="7">
        <f t="shared" si="22"/>
        <v>928</v>
      </c>
      <c r="S63" s="7">
        <f t="shared" si="22"/>
        <v>168</v>
      </c>
      <c r="T63" s="7">
        <f t="shared" si="22"/>
        <v>3930</v>
      </c>
      <c r="U63" s="7">
        <f t="shared" si="22"/>
        <v>25</v>
      </c>
      <c r="V63" s="7">
        <f t="shared" si="22"/>
        <v>20</v>
      </c>
      <c r="W63" s="7">
        <f t="shared" si="22"/>
        <v>25</v>
      </c>
      <c r="X63" s="7">
        <f t="shared" si="22"/>
        <v>20</v>
      </c>
      <c r="Y63" s="7">
        <f t="shared" si="22"/>
        <v>25</v>
      </c>
      <c r="Z63" s="7">
        <f t="shared" si="22"/>
        <v>20</v>
      </c>
      <c r="AA63" s="7">
        <f t="shared" si="22"/>
        <v>25</v>
      </c>
      <c r="AB63" s="7">
        <f t="shared" si="22"/>
        <v>20</v>
      </c>
    </row>
    <row r="64" spans="1:28" s="3" customFormat="1" ht="34.5" customHeight="1" thickBo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2"/>
    </row>
    <row r="65" spans="1:28" s="180" customFormat="1" ht="34.5" customHeight="1" thickBot="1">
      <c r="A65" s="400" t="s">
        <v>126</v>
      </c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2"/>
    </row>
    <row r="66" spans="1:28" s="144" customFormat="1" ht="34.5" customHeight="1">
      <c r="A66" s="362" t="s">
        <v>127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4"/>
    </row>
    <row r="67" spans="1:28" s="1" customFormat="1" ht="24.75" customHeight="1">
      <c r="A67" s="71" t="s">
        <v>195</v>
      </c>
      <c r="B67" s="116" t="s">
        <v>135</v>
      </c>
      <c r="C67" s="122"/>
      <c r="D67" s="122"/>
      <c r="E67" s="122"/>
      <c r="F67" s="122"/>
      <c r="G67" s="123"/>
      <c r="H67" s="114"/>
      <c r="I67" s="122"/>
      <c r="J67" s="122">
        <v>1</v>
      </c>
      <c r="K67" s="122"/>
      <c r="L67" s="123"/>
      <c r="M67" s="114"/>
      <c r="N67" s="68">
        <f aca="true" t="shared" si="23" ref="N67:N72">O67*30</f>
        <v>150</v>
      </c>
      <c r="O67" s="69">
        <f aca="true" t="shared" si="24" ref="O67:O72">SUM(U67:AB67)</f>
        <v>5</v>
      </c>
      <c r="P67" s="69">
        <f aca="true" t="shared" si="25" ref="P67:P72">O67*10</f>
        <v>50</v>
      </c>
      <c r="Q67" s="115">
        <v>20</v>
      </c>
      <c r="R67" s="115">
        <v>30</v>
      </c>
      <c r="S67" s="115"/>
      <c r="T67" s="70">
        <f aca="true" t="shared" si="26" ref="T67:T72">N67-P67</f>
        <v>100</v>
      </c>
      <c r="U67" s="68">
        <v>5</v>
      </c>
      <c r="V67" s="69"/>
      <c r="W67" s="69"/>
      <c r="X67" s="69"/>
      <c r="Y67" s="69"/>
      <c r="Z67" s="69"/>
      <c r="AA67" s="69"/>
      <c r="AB67" s="72"/>
    </row>
    <row r="68" spans="1:28" s="1" customFormat="1" ht="24.75" customHeight="1">
      <c r="A68" s="71" t="s">
        <v>196</v>
      </c>
      <c r="B68" s="110" t="s">
        <v>136</v>
      </c>
      <c r="C68" s="122"/>
      <c r="D68" s="122"/>
      <c r="E68" s="122"/>
      <c r="F68" s="122"/>
      <c r="G68" s="123"/>
      <c r="H68" s="114"/>
      <c r="I68" s="122"/>
      <c r="J68" s="122">
        <v>2</v>
      </c>
      <c r="K68" s="122"/>
      <c r="L68" s="123"/>
      <c r="M68" s="114"/>
      <c r="N68" s="68">
        <f t="shared" si="23"/>
        <v>150</v>
      </c>
      <c r="O68" s="69">
        <f t="shared" si="24"/>
        <v>5</v>
      </c>
      <c r="P68" s="69">
        <f t="shared" si="25"/>
        <v>50</v>
      </c>
      <c r="Q68" s="115">
        <v>20</v>
      </c>
      <c r="R68" s="115">
        <v>30</v>
      </c>
      <c r="S68" s="115"/>
      <c r="T68" s="70">
        <f t="shared" si="26"/>
        <v>100</v>
      </c>
      <c r="U68" s="68"/>
      <c r="V68" s="69">
        <v>5</v>
      </c>
      <c r="W68" s="69"/>
      <c r="X68" s="69"/>
      <c r="Y68" s="69"/>
      <c r="Z68" s="69"/>
      <c r="AA68" s="69"/>
      <c r="AB68" s="72"/>
    </row>
    <row r="69" spans="1:28" s="1" customFormat="1" ht="24.75" customHeight="1">
      <c r="A69" s="71" t="s">
        <v>197</v>
      </c>
      <c r="B69" s="116" t="s">
        <v>140</v>
      </c>
      <c r="C69" s="122"/>
      <c r="D69" s="122"/>
      <c r="E69" s="122"/>
      <c r="F69" s="122"/>
      <c r="G69" s="123"/>
      <c r="H69" s="114"/>
      <c r="I69" s="122"/>
      <c r="J69" s="122">
        <v>2</v>
      </c>
      <c r="K69" s="122"/>
      <c r="L69" s="123"/>
      <c r="M69" s="114"/>
      <c r="N69" s="68">
        <f t="shared" si="23"/>
        <v>150</v>
      </c>
      <c r="O69" s="69">
        <f t="shared" si="24"/>
        <v>5</v>
      </c>
      <c r="P69" s="69">
        <f t="shared" si="25"/>
        <v>50</v>
      </c>
      <c r="Q69" s="115">
        <v>20</v>
      </c>
      <c r="R69" s="115">
        <v>30</v>
      </c>
      <c r="S69" s="115"/>
      <c r="T69" s="70">
        <f t="shared" si="26"/>
        <v>100</v>
      </c>
      <c r="U69" s="68"/>
      <c r="V69" s="69">
        <v>5</v>
      </c>
      <c r="W69" s="69"/>
      <c r="X69" s="69"/>
      <c r="Y69" s="69"/>
      <c r="Z69" s="69"/>
      <c r="AA69" s="69"/>
      <c r="AB69" s="72"/>
    </row>
    <row r="70" spans="1:28" s="1" customFormat="1" ht="24.75" customHeight="1">
      <c r="A70" s="71" t="s">
        <v>198</v>
      </c>
      <c r="B70" s="116" t="s">
        <v>141</v>
      </c>
      <c r="C70" s="122"/>
      <c r="D70" s="122"/>
      <c r="E70" s="122"/>
      <c r="F70" s="122"/>
      <c r="G70" s="123"/>
      <c r="H70" s="114"/>
      <c r="I70" s="122"/>
      <c r="J70" s="122">
        <v>3</v>
      </c>
      <c r="K70" s="122"/>
      <c r="L70" s="123"/>
      <c r="M70" s="114"/>
      <c r="N70" s="68">
        <f t="shared" si="23"/>
        <v>150</v>
      </c>
      <c r="O70" s="69">
        <f t="shared" si="24"/>
        <v>5</v>
      </c>
      <c r="P70" s="69">
        <f t="shared" si="25"/>
        <v>50</v>
      </c>
      <c r="Q70" s="115">
        <v>20</v>
      </c>
      <c r="R70" s="115">
        <v>30</v>
      </c>
      <c r="S70" s="115"/>
      <c r="T70" s="70">
        <f t="shared" si="26"/>
        <v>100</v>
      </c>
      <c r="U70" s="68"/>
      <c r="V70" s="69"/>
      <c r="W70" s="69">
        <v>5</v>
      </c>
      <c r="X70" s="69"/>
      <c r="Y70" s="69"/>
      <c r="Z70" s="69"/>
      <c r="AA70" s="69"/>
      <c r="AB70" s="72"/>
    </row>
    <row r="71" spans="1:28" s="1" customFormat="1" ht="24.75" customHeight="1">
      <c r="A71" s="71" t="s">
        <v>199</v>
      </c>
      <c r="B71" s="116" t="s">
        <v>142</v>
      </c>
      <c r="C71" s="122"/>
      <c r="D71" s="122"/>
      <c r="E71" s="122"/>
      <c r="F71" s="122"/>
      <c r="G71" s="123"/>
      <c r="H71" s="114"/>
      <c r="I71" s="122"/>
      <c r="J71" s="122">
        <v>4</v>
      </c>
      <c r="K71" s="122"/>
      <c r="L71" s="123"/>
      <c r="M71" s="114"/>
      <c r="N71" s="68">
        <f t="shared" si="23"/>
        <v>150</v>
      </c>
      <c r="O71" s="69">
        <f t="shared" si="24"/>
        <v>5</v>
      </c>
      <c r="P71" s="69">
        <f t="shared" si="25"/>
        <v>50</v>
      </c>
      <c r="Q71" s="115">
        <v>20</v>
      </c>
      <c r="R71" s="115">
        <v>30</v>
      </c>
      <c r="S71" s="115"/>
      <c r="T71" s="70">
        <f t="shared" si="26"/>
        <v>100</v>
      </c>
      <c r="U71" s="68"/>
      <c r="V71" s="69"/>
      <c r="W71" s="69"/>
      <c r="X71" s="69">
        <v>5</v>
      </c>
      <c r="Y71" s="69"/>
      <c r="Z71" s="69"/>
      <c r="AA71" s="69"/>
      <c r="AB71" s="72"/>
    </row>
    <row r="72" spans="1:28" s="1" customFormat="1" ht="24.75" customHeight="1">
      <c r="A72" s="71" t="s">
        <v>200</v>
      </c>
      <c r="B72" s="116" t="s">
        <v>143</v>
      </c>
      <c r="C72" s="122"/>
      <c r="D72" s="122"/>
      <c r="E72" s="122"/>
      <c r="F72" s="122"/>
      <c r="G72" s="123"/>
      <c r="H72" s="114"/>
      <c r="I72" s="122"/>
      <c r="J72" s="122">
        <v>4</v>
      </c>
      <c r="K72" s="122"/>
      <c r="L72" s="123"/>
      <c r="M72" s="114"/>
      <c r="N72" s="68">
        <f t="shared" si="23"/>
        <v>150</v>
      </c>
      <c r="O72" s="69">
        <f t="shared" si="24"/>
        <v>5</v>
      </c>
      <c r="P72" s="69">
        <f t="shared" si="25"/>
        <v>50</v>
      </c>
      <c r="Q72" s="115">
        <v>20</v>
      </c>
      <c r="R72" s="115">
        <v>30</v>
      </c>
      <c r="S72" s="115"/>
      <c r="T72" s="70">
        <f t="shared" si="26"/>
        <v>100</v>
      </c>
      <c r="U72" s="68"/>
      <c r="V72" s="69"/>
      <c r="W72" s="69"/>
      <c r="X72" s="69">
        <v>5</v>
      </c>
      <c r="Y72" s="69"/>
      <c r="Z72" s="69"/>
      <c r="AA72" s="69"/>
      <c r="AB72" s="72"/>
    </row>
    <row r="73" spans="1:28" s="3" customFormat="1" ht="34.5" customHeight="1" thickBot="1">
      <c r="A73" s="391" t="s">
        <v>128</v>
      </c>
      <c r="B73" s="392"/>
      <c r="C73" s="422"/>
      <c r="D73" s="389"/>
      <c r="E73" s="389"/>
      <c r="F73" s="389"/>
      <c r="G73" s="390"/>
      <c r="H73" s="388"/>
      <c r="I73" s="389"/>
      <c r="J73" s="389"/>
      <c r="K73" s="389"/>
      <c r="L73" s="390"/>
      <c r="M73" s="130"/>
      <c r="N73" s="118">
        <f aca="true" t="shared" si="27" ref="N73:AB73">SUM(N67:N72)</f>
        <v>900</v>
      </c>
      <c r="O73" s="119">
        <f t="shared" si="27"/>
        <v>30</v>
      </c>
      <c r="P73" s="119">
        <f t="shared" si="27"/>
        <v>300</v>
      </c>
      <c r="Q73" s="119">
        <f t="shared" si="27"/>
        <v>120</v>
      </c>
      <c r="R73" s="119">
        <f t="shared" si="27"/>
        <v>180</v>
      </c>
      <c r="S73" s="119">
        <f t="shared" si="27"/>
        <v>0</v>
      </c>
      <c r="T73" s="120">
        <f t="shared" si="27"/>
        <v>600</v>
      </c>
      <c r="U73" s="118">
        <f t="shared" si="27"/>
        <v>5</v>
      </c>
      <c r="V73" s="119">
        <f t="shared" si="27"/>
        <v>10</v>
      </c>
      <c r="W73" s="119">
        <f t="shared" si="27"/>
        <v>5</v>
      </c>
      <c r="X73" s="119">
        <f t="shared" si="27"/>
        <v>10</v>
      </c>
      <c r="Y73" s="119">
        <f t="shared" si="27"/>
        <v>0</v>
      </c>
      <c r="Z73" s="119">
        <f t="shared" si="27"/>
        <v>0</v>
      </c>
      <c r="AA73" s="119">
        <f t="shared" si="27"/>
        <v>0</v>
      </c>
      <c r="AB73" s="121">
        <f t="shared" si="27"/>
        <v>0</v>
      </c>
    </row>
    <row r="74" spans="1:28" s="180" customFormat="1" ht="19.5" customHeight="1" thickBot="1">
      <c r="A74" s="396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8"/>
    </row>
    <row r="75" spans="1:28" s="144" customFormat="1" ht="34.5" customHeight="1">
      <c r="A75" s="362" t="s">
        <v>129</v>
      </c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4"/>
    </row>
    <row r="76" spans="1:28" ht="24.75" customHeight="1">
      <c r="A76" s="147" t="s">
        <v>201</v>
      </c>
      <c r="B76" s="125" t="s">
        <v>137</v>
      </c>
      <c r="C76" s="122"/>
      <c r="D76" s="122"/>
      <c r="E76" s="122"/>
      <c r="F76" s="122"/>
      <c r="G76" s="123"/>
      <c r="H76" s="114"/>
      <c r="I76" s="122"/>
      <c r="J76" s="122">
        <v>5</v>
      </c>
      <c r="K76" s="122"/>
      <c r="L76" s="123"/>
      <c r="M76" s="114"/>
      <c r="N76" s="68">
        <f aca="true" t="shared" si="28" ref="N76:N81">O76*30</f>
        <v>150</v>
      </c>
      <c r="O76" s="69">
        <f aca="true" t="shared" si="29" ref="O76:O81">SUM(U76:AB76)</f>
        <v>5</v>
      </c>
      <c r="P76" s="69">
        <f aca="true" t="shared" si="30" ref="P76:P81">O76*10</f>
        <v>50</v>
      </c>
      <c r="Q76" s="69">
        <v>20</v>
      </c>
      <c r="R76" s="69">
        <v>30</v>
      </c>
      <c r="S76" s="148"/>
      <c r="T76" s="70">
        <f aca="true" t="shared" si="31" ref="T76:T81">N76-P76</f>
        <v>100</v>
      </c>
      <c r="U76" s="68"/>
      <c r="V76" s="69"/>
      <c r="W76" s="69"/>
      <c r="X76" s="69"/>
      <c r="Y76" s="69">
        <v>5</v>
      </c>
      <c r="Z76" s="69"/>
      <c r="AA76" s="214"/>
      <c r="AB76" s="215"/>
    </row>
    <row r="77" spans="1:28" ht="24.75" customHeight="1">
      <c r="A77" s="149" t="s">
        <v>202</v>
      </c>
      <c r="B77" s="125" t="s">
        <v>138</v>
      </c>
      <c r="C77" s="150"/>
      <c r="D77" s="150"/>
      <c r="E77" s="150"/>
      <c r="F77" s="150"/>
      <c r="G77" s="151"/>
      <c r="H77" s="152"/>
      <c r="I77" s="150"/>
      <c r="J77" s="150">
        <v>6</v>
      </c>
      <c r="K77" s="150"/>
      <c r="L77" s="151"/>
      <c r="M77" s="152"/>
      <c r="N77" s="68">
        <f t="shared" si="28"/>
        <v>150</v>
      </c>
      <c r="O77" s="69">
        <f t="shared" si="29"/>
        <v>5</v>
      </c>
      <c r="P77" s="69">
        <f t="shared" si="30"/>
        <v>50</v>
      </c>
      <c r="Q77" s="153">
        <v>20</v>
      </c>
      <c r="R77" s="153">
        <v>30</v>
      </c>
      <c r="S77" s="153"/>
      <c r="T77" s="70">
        <f t="shared" si="31"/>
        <v>100</v>
      </c>
      <c r="U77" s="154"/>
      <c r="V77" s="153"/>
      <c r="W77" s="153"/>
      <c r="X77" s="153"/>
      <c r="Y77" s="153"/>
      <c r="Z77" s="153">
        <v>5</v>
      </c>
      <c r="AA77" s="223"/>
      <c r="AB77" s="224"/>
    </row>
    <row r="78" spans="1:28" ht="24.75" customHeight="1">
      <c r="A78" s="149" t="s">
        <v>203</v>
      </c>
      <c r="B78" s="125" t="s">
        <v>144</v>
      </c>
      <c r="C78" s="150"/>
      <c r="D78" s="150"/>
      <c r="E78" s="150"/>
      <c r="F78" s="150"/>
      <c r="G78" s="151"/>
      <c r="H78" s="152"/>
      <c r="I78" s="150"/>
      <c r="J78" s="150">
        <v>6</v>
      </c>
      <c r="K78" s="150"/>
      <c r="L78" s="151"/>
      <c r="M78" s="152"/>
      <c r="N78" s="68">
        <f t="shared" si="28"/>
        <v>150</v>
      </c>
      <c r="O78" s="69">
        <f t="shared" si="29"/>
        <v>5</v>
      </c>
      <c r="P78" s="69">
        <f t="shared" si="30"/>
        <v>50</v>
      </c>
      <c r="Q78" s="153">
        <v>20</v>
      </c>
      <c r="R78" s="153">
        <v>30</v>
      </c>
      <c r="S78" s="153"/>
      <c r="T78" s="70">
        <f t="shared" si="31"/>
        <v>100</v>
      </c>
      <c r="U78" s="154"/>
      <c r="V78" s="153"/>
      <c r="W78" s="153"/>
      <c r="X78" s="153"/>
      <c r="Y78" s="153"/>
      <c r="Z78" s="153">
        <v>5</v>
      </c>
      <c r="AA78" s="223"/>
      <c r="AB78" s="224"/>
    </row>
    <row r="79" spans="1:28" ht="24.75" customHeight="1">
      <c r="A79" s="250" t="s">
        <v>204</v>
      </c>
      <c r="B79" s="226" t="s">
        <v>227</v>
      </c>
      <c r="C79" s="251"/>
      <c r="D79" s="251"/>
      <c r="E79" s="251"/>
      <c r="F79" s="251"/>
      <c r="G79" s="252"/>
      <c r="H79" s="253"/>
      <c r="I79" s="251"/>
      <c r="J79" s="251">
        <v>7</v>
      </c>
      <c r="K79" s="251"/>
      <c r="L79" s="252"/>
      <c r="M79" s="253"/>
      <c r="N79" s="230">
        <f t="shared" si="28"/>
        <v>150</v>
      </c>
      <c r="O79" s="231">
        <f t="shared" si="29"/>
        <v>5</v>
      </c>
      <c r="P79" s="231">
        <f>O79*10</f>
        <v>50</v>
      </c>
      <c r="Q79" s="254">
        <v>20</v>
      </c>
      <c r="R79" s="254">
        <v>30</v>
      </c>
      <c r="S79" s="255"/>
      <c r="T79" s="233">
        <f t="shared" si="31"/>
        <v>100</v>
      </c>
      <c r="U79" s="256"/>
      <c r="V79" s="254"/>
      <c r="W79" s="254"/>
      <c r="X79" s="254"/>
      <c r="Y79" s="254"/>
      <c r="Z79" s="254"/>
      <c r="AA79" s="254">
        <v>5</v>
      </c>
      <c r="AB79" s="224"/>
    </row>
    <row r="80" spans="1:28" ht="24.75" customHeight="1">
      <c r="A80" s="276" t="s">
        <v>205</v>
      </c>
      <c r="B80" s="258" t="s">
        <v>145</v>
      </c>
      <c r="C80" s="277"/>
      <c r="D80" s="277"/>
      <c r="E80" s="277"/>
      <c r="F80" s="277"/>
      <c r="G80" s="278"/>
      <c r="H80" s="279"/>
      <c r="I80" s="277"/>
      <c r="J80" s="277">
        <v>8</v>
      </c>
      <c r="K80" s="277"/>
      <c r="L80" s="278"/>
      <c r="M80" s="279"/>
      <c r="N80" s="262">
        <f t="shared" si="28"/>
        <v>150</v>
      </c>
      <c r="O80" s="263">
        <f t="shared" si="29"/>
        <v>5</v>
      </c>
      <c r="P80" s="263">
        <f t="shared" si="30"/>
        <v>50</v>
      </c>
      <c r="Q80" s="280">
        <v>20</v>
      </c>
      <c r="R80" s="280">
        <v>30</v>
      </c>
      <c r="S80" s="281"/>
      <c r="T80" s="265">
        <f t="shared" si="31"/>
        <v>100</v>
      </c>
      <c r="U80" s="282"/>
      <c r="V80" s="280"/>
      <c r="W80" s="280"/>
      <c r="X80" s="280"/>
      <c r="Y80" s="280"/>
      <c r="Z80" s="280"/>
      <c r="AA80" s="280"/>
      <c r="AB80" s="283">
        <v>5</v>
      </c>
    </row>
    <row r="81" spans="1:28" ht="24.75" customHeight="1">
      <c r="A81" s="276" t="s">
        <v>206</v>
      </c>
      <c r="B81" s="258" t="s">
        <v>228</v>
      </c>
      <c r="C81" s="277"/>
      <c r="D81" s="277"/>
      <c r="E81" s="277"/>
      <c r="F81" s="277"/>
      <c r="G81" s="278"/>
      <c r="H81" s="279"/>
      <c r="I81" s="277"/>
      <c r="J81" s="277">
        <v>8</v>
      </c>
      <c r="K81" s="277"/>
      <c r="L81" s="278"/>
      <c r="M81" s="279"/>
      <c r="N81" s="262">
        <f t="shared" si="28"/>
        <v>150</v>
      </c>
      <c r="O81" s="263">
        <f t="shared" si="29"/>
        <v>5</v>
      </c>
      <c r="P81" s="263">
        <f t="shared" si="30"/>
        <v>50</v>
      </c>
      <c r="Q81" s="280">
        <v>20</v>
      </c>
      <c r="R81" s="280">
        <v>30</v>
      </c>
      <c r="S81" s="280"/>
      <c r="T81" s="265">
        <f t="shared" si="31"/>
        <v>100</v>
      </c>
      <c r="U81" s="282"/>
      <c r="V81" s="280"/>
      <c r="W81" s="280"/>
      <c r="X81" s="280"/>
      <c r="Y81" s="280"/>
      <c r="Z81" s="280"/>
      <c r="AA81" s="280"/>
      <c r="AB81" s="283">
        <v>5</v>
      </c>
    </row>
    <row r="82" spans="1:28" s="3" customFormat="1" ht="34.5" customHeight="1" thickBot="1">
      <c r="A82" s="391" t="s">
        <v>130</v>
      </c>
      <c r="B82" s="392"/>
      <c r="C82" s="389"/>
      <c r="D82" s="389"/>
      <c r="E82" s="389"/>
      <c r="F82" s="389"/>
      <c r="G82" s="390"/>
      <c r="H82" s="388"/>
      <c r="I82" s="389"/>
      <c r="J82" s="389"/>
      <c r="K82" s="389"/>
      <c r="L82" s="390"/>
      <c r="M82" s="130"/>
      <c r="N82" s="118">
        <f aca="true" t="shared" si="32" ref="N82:AB82">SUM(N76:N81)</f>
        <v>900</v>
      </c>
      <c r="O82" s="119">
        <f t="shared" si="32"/>
        <v>30</v>
      </c>
      <c r="P82" s="119">
        <f t="shared" si="32"/>
        <v>300</v>
      </c>
      <c r="Q82" s="119">
        <f t="shared" si="32"/>
        <v>120</v>
      </c>
      <c r="R82" s="119">
        <f t="shared" si="32"/>
        <v>180</v>
      </c>
      <c r="S82" s="119">
        <f t="shared" si="32"/>
        <v>0</v>
      </c>
      <c r="T82" s="119">
        <f t="shared" si="32"/>
        <v>600</v>
      </c>
      <c r="U82" s="118">
        <f t="shared" si="32"/>
        <v>0</v>
      </c>
      <c r="V82" s="119">
        <f t="shared" si="32"/>
        <v>0</v>
      </c>
      <c r="W82" s="119">
        <f t="shared" si="32"/>
        <v>0</v>
      </c>
      <c r="X82" s="119">
        <f t="shared" si="32"/>
        <v>0</v>
      </c>
      <c r="Y82" s="119">
        <f t="shared" si="32"/>
        <v>5</v>
      </c>
      <c r="Z82" s="119">
        <f t="shared" si="32"/>
        <v>10</v>
      </c>
      <c r="AA82" s="119">
        <f t="shared" si="32"/>
        <v>5</v>
      </c>
      <c r="AB82" s="121">
        <f t="shared" si="32"/>
        <v>10</v>
      </c>
    </row>
    <row r="83" spans="1:28" ht="19.5" customHeight="1" thickBot="1">
      <c r="A83" s="414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6"/>
    </row>
    <row r="84" spans="1:28" s="3" customFormat="1" ht="34.5" customHeight="1" thickBot="1">
      <c r="A84" s="417" t="s">
        <v>131</v>
      </c>
      <c r="B84" s="418"/>
      <c r="C84" s="393"/>
      <c r="D84" s="394"/>
      <c r="E84" s="394"/>
      <c r="F84" s="394"/>
      <c r="G84" s="395"/>
      <c r="H84" s="393"/>
      <c r="I84" s="394"/>
      <c r="J84" s="394"/>
      <c r="K84" s="394"/>
      <c r="L84" s="395"/>
      <c r="M84" s="64"/>
      <c r="N84" s="7">
        <f aca="true" t="shared" si="33" ref="N84:AB84">SUM(N73,N82)</f>
        <v>1800</v>
      </c>
      <c r="O84" s="7">
        <f t="shared" si="33"/>
        <v>60</v>
      </c>
      <c r="P84" s="7">
        <f t="shared" si="33"/>
        <v>600</v>
      </c>
      <c r="Q84" s="7">
        <f t="shared" si="33"/>
        <v>240</v>
      </c>
      <c r="R84" s="7">
        <f t="shared" si="33"/>
        <v>360</v>
      </c>
      <c r="S84" s="7">
        <f t="shared" si="33"/>
        <v>0</v>
      </c>
      <c r="T84" s="7">
        <f t="shared" si="33"/>
        <v>1200</v>
      </c>
      <c r="U84" s="7">
        <f t="shared" si="33"/>
        <v>5</v>
      </c>
      <c r="V84" s="7">
        <f t="shared" si="33"/>
        <v>10</v>
      </c>
      <c r="W84" s="7">
        <f t="shared" si="33"/>
        <v>5</v>
      </c>
      <c r="X84" s="7">
        <f t="shared" si="33"/>
        <v>10</v>
      </c>
      <c r="Y84" s="7">
        <f t="shared" si="33"/>
        <v>5</v>
      </c>
      <c r="Z84" s="7">
        <f t="shared" si="33"/>
        <v>10</v>
      </c>
      <c r="AA84" s="7">
        <f t="shared" si="33"/>
        <v>5</v>
      </c>
      <c r="AB84" s="7">
        <f t="shared" si="33"/>
        <v>10</v>
      </c>
    </row>
    <row r="85" spans="1:28" s="180" customFormat="1" ht="19.5" customHeight="1" thickBot="1">
      <c r="A85" s="368"/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70"/>
    </row>
    <row r="86" spans="1:28" s="144" customFormat="1" ht="34.5" customHeight="1" thickBot="1">
      <c r="A86" s="399" t="s">
        <v>132</v>
      </c>
      <c r="B86" s="399"/>
      <c r="C86" s="413">
        <f>COUNT(C11:G19,C23:G42,C47:G47,C51:G56,C67:G72,C76:G81)</f>
        <v>10</v>
      </c>
      <c r="D86" s="413"/>
      <c r="E86" s="413"/>
      <c r="F86" s="413"/>
      <c r="G86" s="413"/>
      <c r="H86" s="413">
        <f>COUNT(H11:L19,H23:L42,H47:L47,H51:L56,H67:L72,H76:L81)</f>
        <v>45</v>
      </c>
      <c r="I86" s="413"/>
      <c r="J86" s="413"/>
      <c r="K86" s="413"/>
      <c r="L86" s="413"/>
      <c r="M86" s="64">
        <f>COUNT(M11:M19,M23:M42,M46:M47,M51:M56,M67:M72,M76:M81)</f>
        <v>2</v>
      </c>
      <c r="N86" s="7">
        <f aca="true" t="shared" si="34" ref="N86:AB86">SUM(N63,N84)</f>
        <v>7200</v>
      </c>
      <c r="O86" s="7">
        <f t="shared" si="34"/>
        <v>240</v>
      </c>
      <c r="P86" s="7">
        <f t="shared" si="34"/>
        <v>2010</v>
      </c>
      <c r="Q86" s="7">
        <f t="shared" si="34"/>
        <v>554</v>
      </c>
      <c r="R86" s="7">
        <f t="shared" si="34"/>
        <v>1288</v>
      </c>
      <c r="S86" s="7">
        <f t="shared" si="34"/>
        <v>168</v>
      </c>
      <c r="T86" s="7">
        <f t="shared" si="34"/>
        <v>5130</v>
      </c>
      <c r="U86" s="7">
        <f t="shared" si="34"/>
        <v>30</v>
      </c>
      <c r="V86" s="7">
        <f t="shared" si="34"/>
        <v>30</v>
      </c>
      <c r="W86" s="7">
        <f t="shared" si="34"/>
        <v>30</v>
      </c>
      <c r="X86" s="7">
        <f t="shared" si="34"/>
        <v>30</v>
      </c>
      <c r="Y86" s="7">
        <f t="shared" si="34"/>
        <v>30</v>
      </c>
      <c r="Z86" s="7">
        <f t="shared" si="34"/>
        <v>30</v>
      </c>
      <c r="AA86" s="7">
        <f t="shared" si="34"/>
        <v>30</v>
      </c>
      <c r="AB86" s="7">
        <f t="shared" si="34"/>
        <v>30</v>
      </c>
    </row>
    <row r="87" spans="1:28" ht="19.5" customHeight="1" thickBot="1">
      <c r="A87" s="8"/>
      <c r="B87" s="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9"/>
      <c r="O87" s="10"/>
      <c r="P87" s="11"/>
      <c r="Q87" s="11"/>
      <c r="R87" s="11"/>
      <c r="S87" s="11"/>
      <c r="T87" s="11"/>
      <c r="U87" s="12"/>
      <c r="V87" s="12"/>
      <c r="W87" s="12"/>
      <c r="X87" s="12"/>
      <c r="Y87" s="12"/>
      <c r="Z87" s="12"/>
      <c r="AA87" s="12"/>
      <c r="AB87" s="12"/>
    </row>
    <row r="88" spans="1:28" ht="24.75" customHeight="1" thickBot="1">
      <c r="A88" s="412"/>
      <c r="B88" s="412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155"/>
      <c r="N88" s="156"/>
      <c r="O88" s="157"/>
      <c r="P88" s="424" t="s">
        <v>94</v>
      </c>
      <c r="Q88" s="419" t="s">
        <v>98</v>
      </c>
      <c r="R88" s="420"/>
      <c r="S88" s="420"/>
      <c r="T88" s="421"/>
      <c r="U88" s="13">
        <f>COUNTIF($C$11:$G$19,1)+COUNTIF($C$23:$G$42,1)+COUNTIF($C$67:$G$72,1)+COUNTIF($C$76:$G$81,1)+COUNTIF($C$47:$G$47,1)+COUNTIF($C$51:$G$56,1)</f>
        <v>1</v>
      </c>
      <c r="V88" s="13">
        <f>COUNTIF($C$11:$G$19,2)+COUNTIF($C$23:$G$42,2)+COUNTIF($C$67:$G$72,2)+COUNTIF($C$76:$G$81,2)+COUNTIF($C$47:$G$47,2)+COUNTIF($C$51:$G$56,2)</f>
        <v>2</v>
      </c>
      <c r="W88" s="13">
        <f>COUNTIF($C$11:$G$19,3)+COUNTIF($C$23:$G$42,3)+COUNTIF($C$67:$G$72,3)+COUNTIF($C$76:$G$81,3)+COUNTIF($C$47:$G$47,3)+COUNTIF($C$51:$G$56,3)</f>
        <v>1</v>
      </c>
      <c r="X88" s="13">
        <f>COUNTIF($C$11:$G$19,4)+COUNTIF($C$23:$G$42,4)+COUNTIF($C$67:$G$72,4)+COUNTIF($C$76:$G$81,4)+COUNTIF($C$47:$G$47,4)+COUNTIF($C$51:$G$56,4)</f>
        <v>2</v>
      </c>
      <c r="Y88" s="13">
        <f>COUNTIF($C$11:$G$19,5)+COUNTIF($C$23:$G$42,5)+COUNTIF($C$67:$G$72,5)+COUNTIF($C$76:$G$81,5)+COUNTIF($C$47:$G$47,5)+COUNTIF($C$51:$G$56,5)</f>
        <v>1</v>
      </c>
      <c r="Z88" s="13">
        <f>COUNTIF($C$11:$G$19,6)+COUNTIF($C$23:$G$42,6)+COUNTIF($C$67:$G$72,6)+COUNTIF($C$76:$G$81,6)+COUNTIF($C$47:$G$47,6)+COUNTIF($C$51:$G$56,6)</f>
        <v>1</v>
      </c>
      <c r="AA88" s="13">
        <f>COUNTIF($C$11:$G$19,7)+COUNTIF($C$23:$G$42,7)+COUNTIF($C$67:$G$72,7)+COUNTIF($C$76:$G$81,7)+COUNTIF($C$47:$G$47,7)+COUNTIF($C$51:$G$56,7)</f>
        <v>2</v>
      </c>
      <c r="AB88" s="13">
        <f>COUNTIF($C$11:$G$19,1)+COUNTIF($C$23:$G$42,1)+COUNTIF($C$67:$G$72,1)+COUNTIF($C$76:$G$81,1)+COUNTIF($C$47:$G$47,1)+COUNTIF($C$51:$G$56,1)</f>
        <v>1</v>
      </c>
    </row>
    <row r="89" spans="1:28" ht="24.75" customHeight="1" thickBot="1">
      <c r="A89" s="412"/>
      <c r="B89" s="412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155"/>
      <c r="N89" s="156"/>
      <c r="O89" s="157"/>
      <c r="P89" s="425"/>
      <c r="Q89" s="419" t="s">
        <v>95</v>
      </c>
      <c r="R89" s="420"/>
      <c r="S89" s="420"/>
      <c r="T89" s="421"/>
      <c r="U89" s="13">
        <f>COUNTIF($H$11:$L$19,1)+COUNTIF($H$23:$L$42,1)+COUNTIF($H$67:$L$72,1)+COUNTIF($H$76:$L$81,1)+COUNTIF($H$47:$L$47,1)+COUNTIF($H$51:$L$56,1)</f>
        <v>5</v>
      </c>
      <c r="V89" s="13">
        <f>COUNTIF($H$11:$L$19,2)+COUNTIF($H$23:$L$42,2)+COUNTIF($H$67:$L$72,2)+COUNTIF($H$76:$L$81,2)+COUNTIF($H$47:$L$47,2)+COUNTIF($H$51:$L$56,2)</f>
        <v>6</v>
      </c>
      <c r="W89" s="13">
        <f>COUNTIF($H$11:$L$19,3)+COUNTIF($H$23:$L$42,3)+COUNTIF($H$67:$L$72,3)+COUNTIF($H$76:$L$81,3)+COUNTIF($H$47:$L$47,3)</f>
        <v>4</v>
      </c>
      <c r="X89" s="13">
        <f>COUNTIF($H$11:$L$19,4)+COUNTIF($H$23:$L$42,4)+COUNTIF($H$67:$L$72,4)+COUNTIF($H$76:$L$81,4)+COUNTIF($H$47:$L$47,4)</f>
        <v>5</v>
      </c>
      <c r="Y89" s="13">
        <f>COUNTIF($H$11:$L$19,5)+COUNTIF($H$23:$L$42,5)+COUNTIF($H$67:$L$72,5)+COUNTIF($H$76:$L$81,5)+COUNTIF($H$47:$L$47,5)</f>
        <v>5</v>
      </c>
      <c r="Z89" s="13">
        <f>COUNTIF($H$11:$L$19,6)+COUNTIF($H$23:$L$42,6)+COUNTIF($H$67:$L$72,6)+COUNTIF($H$76:$L$81,6)</f>
        <v>7</v>
      </c>
      <c r="AA89" s="13">
        <f>COUNTIF($H$11:$L$19,7)+COUNTIF($H$23:$L$42,7)+COUNTIF($H$67:$L$72,7)+COUNTIF($H$76:$L$81,7)+COUNTIF($H$47:$L$47,7)</f>
        <v>3</v>
      </c>
      <c r="AB89" s="13">
        <f>COUNTIF($H$11:$L$19,8)+COUNTIF($H$23:$L$42,8)+COUNTIF($H$67:$L$72,8)+COUNTIF($H$76:$L$81,8)+COUNTIF($H$47:$L$47,8)</f>
        <v>4</v>
      </c>
    </row>
    <row r="90" spans="1:28" ht="24.75" customHeight="1" thickBot="1">
      <c r="A90" s="412"/>
      <c r="B90" s="412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155"/>
      <c r="N90" s="156"/>
      <c r="O90" s="157"/>
      <c r="P90" s="425"/>
      <c r="Q90" s="419" t="s">
        <v>96</v>
      </c>
      <c r="R90" s="420"/>
      <c r="S90" s="420"/>
      <c r="T90" s="421"/>
      <c r="U90" s="13">
        <f>COUNTIF($M$47:$M$47,1)</f>
        <v>0</v>
      </c>
      <c r="V90" s="13">
        <f>COUNTIF($M$47:$M$47,2)</f>
        <v>0</v>
      </c>
      <c r="W90" s="13">
        <f>COUNTIF($M$47:$M$47,3)</f>
        <v>0</v>
      </c>
      <c r="X90" s="13">
        <f>COUNTIF($M$47:$M$47,4)</f>
        <v>0</v>
      </c>
      <c r="Y90" s="13">
        <f>COUNTIF($M$46:$M$47,5)</f>
        <v>1</v>
      </c>
      <c r="Z90" s="13">
        <f>COUNTIF($M$47:$M$47,6)</f>
        <v>0</v>
      </c>
      <c r="AA90" s="13">
        <f>COUNTIF($M$47:$M$47,7)</f>
        <v>1</v>
      </c>
      <c r="AB90" s="13">
        <f>COUNTIF($M$47:$M$47,8)</f>
        <v>0</v>
      </c>
    </row>
    <row r="91" spans="1:28" ht="24.75" customHeight="1" thickBot="1">
      <c r="A91" s="412"/>
      <c r="B91" s="412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155"/>
      <c r="N91" s="156"/>
      <c r="O91" s="157"/>
      <c r="P91" s="425"/>
      <c r="Q91" s="419" t="s">
        <v>97</v>
      </c>
      <c r="R91" s="420"/>
      <c r="S91" s="420"/>
      <c r="T91" s="421"/>
      <c r="U91" s="13">
        <f>COUNTIF($M$51:$M$56,1)</f>
        <v>0</v>
      </c>
      <c r="V91" s="13">
        <f>COUNTIF($M$51:$M$56,2)</f>
        <v>0</v>
      </c>
      <c r="W91" s="13">
        <v>1</v>
      </c>
      <c r="X91" s="13">
        <v>1</v>
      </c>
      <c r="Y91" s="13">
        <v>1</v>
      </c>
      <c r="Z91" s="13">
        <v>0</v>
      </c>
      <c r="AA91" s="13">
        <v>2</v>
      </c>
      <c r="AB91" s="13">
        <v>1</v>
      </c>
    </row>
    <row r="92" spans="1:28" ht="30" customHeight="1" thickBot="1">
      <c r="A92" s="412"/>
      <c r="B92" s="412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155"/>
      <c r="N92" s="156"/>
      <c r="O92" s="157"/>
      <c r="P92" s="426"/>
      <c r="Q92" s="427" t="s">
        <v>99</v>
      </c>
      <c r="R92" s="428"/>
      <c r="S92" s="428"/>
      <c r="T92" s="429"/>
      <c r="U92" s="158">
        <f>SUM(U88:U91)</f>
        <v>6</v>
      </c>
      <c r="V92" s="158">
        <f aca="true" t="shared" si="35" ref="V92:AB92">SUM(V88:V91)</f>
        <v>8</v>
      </c>
      <c r="W92" s="158">
        <f t="shared" si="35"/>
        <v>6</v>
      </c>
      <c r="X92" s="158">
        <f t="shared" si="35"/>
        <v>8</v>
      </c>
      <c r="Y92" s="158">
        <f t="shared" si="35"/>
        <v>8</v>
      </c>
      <c r="Z92" s="158">
        <f t="shared" si="35"/>
        <v>8</v>
      </c>
      <c r="AA92" s="158">
        <f t="shared" si="35"/>
        <v>8</v>
      </c>
      <c r="AB92" s="158">
        <f t="shared" si="35"/>
        <v>6</v>
      </c>
    </row>
  </sheetData>
  <sheetProtection/>
  <mergeCells count="94">
    <mergeCell ref="A92:B92"/>
    <mergeCell ref="H90:L90"/>
    <mergeCell ref="A50:AB50"/>
    <mergeCell ref="A57:B57"/>
    <mergeCell ref="C57:G57"/>
    <mergeCell ref="A90:B90"/>
    <mergeCell ref="H57:L57"/>
    <mergeCell ref="A63:B63"/>
    <mergeCell ref="C63:G63"/>
    <mergeCell ref="H63:L63"/>
    <mergeCell ref="C91:G91"/>
    <mergeCell ref="H91:L91"/>
    <mergeCell ref="Q91:T91"/>
    <mergeCell ref="P88:P92"/>
    <mergeCell ref="H88:L88"/>
    <mergeCell ref="H89:L89"/>
    <mergeCell ref="C88:G88"/>
    <mergeCell ref="Q92:T92"/>
    <mergeCell ref="Q90:T90"/>
    <mergeCell ref="Q88:T88"/>
    <mergeCell ref="A89:B89"/>
    <mergeCell ref="Q89:T89"/>
    <mergeCell ref="C73:G73"/>
    <mergeCell ref="H73:L73"/>
    <mergeCell ref="C92:G92"/>
    <mergeCell ref="H92:L92"/>
    <mergeCell ref="C90:G90"/>
    <mergeCell ref="A91:B91"/>
    <mergeCell ref="A85:AB85"/>
    <mergeCell ref="C89:G89"/>
    <mergeCell ref="A88:B88"/>
    <mergeCell ref="C82:G82"/>
    <mergeCell ref="A64:AB64"/>
    <mergeCell ref="A75:AB75"/>
    <mergeCell ref="A82:B82"/>
    <mergeCell ref="H86:L86"/>
    <mergeCell ref="C86:G86"/>
    <mergeCell ref="H82:L82"/>
    <mergeCell ref="A83:AB83"/>
    <mergeCell ref="A84:B84"/>
    <mergeCell ref="A9:AB9"/>
    <mergeCell ref="A2:A7"/>
    <mergeCell ref="H43:L43"/>
    <mergeCell ref="A44:AB44"/>
    <mergeCell ref="U2:AB2"/>
    <mergeCell ref="U5:AB5"/>
    <mergeCell ref="A20:B20"/>
    <mergeCell ref="A21:AB21"/>
    <mergeCell ref="A43:B43"/>
    <mergeCell ref="A10:AB10"/>
    <mergeCell ref="H84:L84"/>
    <mergeCell ref="A73:B73"/>
    <mergeCell ref="A74:AB74"/>
    <mergeCell ref="C84:G84"/>
    <mergeCell ref="A86:B86"/>
    <mergeCell ref="A65:AB65"/>
    <mergeCell ref="C20:G20"/>
    <mergeCell ref="H20:L20"/>
    <mergeCell ref="A45:AB45"/>
    <mergeCell ref="C43:G43"/>
    <mergeCell ref="H48:L48"/>
    <mergeCell ref="H61:L61"/>
    <mergeCell ref="A48:B48"/>
    <mergeCell ref="C48:G48"/>
    <mergeCell ref="AA3:AB3"/>
    <mergeCell ref="A22:AB22"/>
    <mergeCell ref="A66:AB66"/>
    <mergeCell ref="U7:AB7"/>
    <mergeCell ref="A58:AB58"/>
    <mergeCell ref="A62:AB62"/>
    <mergeCell ref="A49:AB49"/>
    <mergeCell ref="C61:G61"/>
    <mergeCell ref="A59:AB59"/>
    <mergeCell ref="A61:B61"/>
    <mergeCell ref="A1:AB1"/>
    <mergeCell ref="B2:B7"/>
    <mergeCell ref="M4:M7"/>
    <mergeCell ref="Q4:Q7"/>
    <mergeCell ref="C2:M3"/>
    <mergeCell ref="R4:R7"/>
    <mergeCell ref="C4:G7"/>
    <mergeCell ref="N2:T2"/>
    <mergeCell ref="W3:X3"/>
    <mergeCell ref="U3:V3"/>
    <mergeCell ref="O3:O7"/>
    <mergeCell ref="Y3:Z3"/>
    <mergeCell ref="S4:S7"/>
    <mergeCell ref="P3:P7"/>
    <mergeCell ref="C8:G8"/>
    <mergeCell ref="H8:L8"/>
    <mergeCell ref="H4:L7"/>
    <mergeCell ref="Q3:S3"/>
    <mergeCell ref="N3:N7"/>
    <mergeCell ref="T3:T7"/>
  </mergeCells>
  <conditionalFormatting sqref="U86:AB86">
    <cfRule type="cellIs" priority="344" dxfId="47" operator="notEqual" stopIfTrue="1">
      <formula>30</formula>
    </cfRule>
  </conditionalFormatting>
  <conditionalFormatting sqref="U88:AB88">
    <cfRule type="cellIs" priority="343" dxfId="48" operator="greaterThan" stopIfTrue="1">
      <formula>2</formula>
    </cfRule>
  </conditionalFormatting>
  <conditionalFormatting sqref="O86">
    <cfRule type="cellIs" priority="341" dxfId="2" operator="notEqual" stopIfTrue="1">
      <formula>240</formula>
    </cfRule>
  </conditionalFormatting>
  <conditionalFormatting sqref="N86">
    <cfRule type="cellIs" priority="340" dxfId="2" operator="notEqual" stopIfTrue="1">
      <formula>7200</formula>
    </cfRule>
  </conditionalFormatting>
  <conditionalFormatting sqref="O67:O72 O51:O56 O76:O81 O11:O18 O23:O42">
    <cfRule type="cellIs" priority="257" dxfId="48" operator="lessThan" stopIfTrue="1">
      <formula>3</formula>
    </cfRule>
  </conditionalFormatting>
  <conditionalFormatting sqref="P23:P25 P35 P42 P55">
    <cfRule type="cellIs" priority="206" dxfId="2" operator="notEqual" stopIfTrue="1">
      <formula>Q23+R23+S23</formula>
    </cfRule>
  </conditionalFormatting>
  <conditionalFormatting sqref="P26">
    <cfRule type="cellIs" priority="205" dxfId="2" operator="notEqual" stopIfTrue="1">
      <formula>Q26+R26+S26</formula>
    </cfRule>
  </conditionalFormatting>
  <conditionalFormatting sqref="P27">
    <cfRule type="cellIs" priority="204" dxfId="2" operator="notEqual" stopIfTrue="1">
      <formula>Q27+R27+S27</formula>
    </cfRule>
  </conditionalFormatting>
  <conditionalFormatting sqref="P36">
    <cfRule type="cellIs" priority="197" dxfId="2" operator="notEqual" stopIfTrue="1">
      <formula>Q36+R36+S36</formula>
    </cfRule>
  </conditionalFormatting>
  <conditionalFormatting sqref="P37">
    <cfRule type="cellIs" priority="196" dxfId="2" operator="notEqual" stopIfTrue="1">
      <formula>Q37+R37+S37</formula>
    </cfRule>
  </conditionalFormatting>
  <conditionalFormatting sqref="P38">
    <cfRule type="cellIs" priority="194" dxfId="2" operator="notEqual" stopIfTrue="1">
      <formula>Q38+R38+S38</formula>
    </cfRule>
  </conditionalFormatting>
  <conditionalFormatting sqref="P39">
    <cfRule type="cellIs" priority="193" dxfId="2" operator="notEqual" stopIfTrue="1">
      <formula>Q39+R39+S39</formula>
    </cfRule>
  </conditionalFormatting>
  <conditionalFormatting sqref="P40:P41">
    <cfRule type="cellIs" priority="192" dxfId="2" operator="notEqual" stopIfTrue="1">
      <formula>Q40+R40+S40</formula>
    </cfRule>
  </conditionalFormatting>
  <conditionalFormatting sqref="P47">
    <cfRule type="cellIs" priority="172" dxfId="2" operator="notEqual" stopIfTrue="1">
      <formula>Q47+R47+S47</formula>
    </cfRule>
  </conditionalFormatting>
  <conditionalFormatting sqref="P51">
    <cfRule type="cellIs" priority="165" dxfId="2" operator="notEqual" stopIfTrue="1">
      <formula>Q51+R51+S51</formula>
    </cfRule>
  </conditionalFormatting>
  <conditionalFormatting sqref="P52">
    <cfRule type="cellIs" priority="164" dxfId="2" operator="notEqual" stopIfTrue="1">
      <formula>Q52+R52+S52</formula>
    </cfRule>
  </conditionalFormatting>
  <conditionalFormatting sqref="P53">
    <cfRule type="cellIs" priority="163" dxfId="2" operator="notEqual" stopIfTrue="1">
      <formula>Q53+R53+S53</formula>
    </cfRule>
  </conditionalFormatting>
  <conditionalFormatting sqref="P54">
    <cfRule type="cellIs" priority="162" dxfId="2" operator="notEqual" stopIfTrue="1">
      <formula>Q54+R54+S54</formula>
    </cfRule>
  </conditionalFormatting>
  <conditionalFormatting sqref="P56">
    <cfRule type="cellIs" priority="160" dxfId="2" operator="notEqual" stopIfTrue="1">
      <formula>Q56+R56+S56</formula>
    </cfRule>
  </conditionalFormatting>
  <conditionalFormatting sqref="P67">
    <cfRule type="cellIs" priority="155" dxfId="2" operator="notEqual" stopIfTrue="1">
      <formula>Q67+R67+S67</formula>
    </cfRule>
  </conditionalFormatting>
  <conditionalFormatting sqref="P68">
    <cfRule type="cellIs" priority="154" dxfId="2" operator="notEqual" stopIfTrue="1">
      <formula>Q68+R68+S68</formula>
    </cfRule>
  </conditionalFormatting>
  <conditionalFormatting sqref="P69">
    <cfRule type="cellIs" priority="153" dxfId="2" operator="notEqual" stopIfTrue="1">
      <formula>Q69+R69+S69</formula>
    </cfRule>
  </conditionalFormatting>
  <conditionalFormatting sqref="P70">
    <cfRule type="cellIs" priority="152" dxfId="2" operator="notEqual" stopIfTrue="1">
      <formula>Q70+R70+S70</formula>
    </cfRule>
  </conditionalFormatting>
  <conditionalFormatting sqref="P71">
    <cfRule type="cellIs" priority="151" dxfId="2" operator="notEqual" stopIfTrue="1">
      <formula>Q71+R71+S71</formula>
    </cfRule>
  </conditionalFormatting>
  <conditionalFormatting sqref="P72">
    <cfRule type="cellIs" priority="150" dxfId="2" operator="notEqual" stopIfTrue="1">
      <formula>Q72+R72+S72</formula>
    </cfRule>
  </conditionalFormatting>
  <conditionalFormatting sqref="P76">
    <cfRule type="cellIs" priority="146" dxfId="2" operator="notEqual" stopIfTrue="1">
      <formula>Q76+R76+S76</formula>
    </cfRule>
  </conditionalFormatting>
  <conditionalFormatting sqref="P77">
    <cfRule type="cellIs" priority="145" dxfId="2" operator="notEqual" stopIfTrue="1">
      <formula>Q77+R77+S77</formula>
    </cfRule>
  </conditionalFormatting>
  <conditionalFormatting sqref="P78">
    <cfRule type="cellIs" priority="144" dxfId="2" operator="notEqual" stopIfTrue="1">
      <formula>Q78+R78+S78</formula>
    </cfRule>
  </conditionalFormatting>
  <conditionalFormatting sqref="P79">
    <cfRule type="cellIs" priority="143" dxfId="2" operator="notEqual" stopIfTrue="1">
      <formula>Q79+R79+S79</formula>
    </cfRule>
  </conditionalFormatting>
  <conditionalFormatting sqref="P80">
    <cfRule type="cellIs" priority="142" dxfId="2" operator="notEqual" stopIfTrue="1">
      <formula>Q80+R80+S80</formula>
    </cfRule>
  </conditionalFormatting>
  <conditionalFormatting sqref="P81">
    <cfRule type="cellIs" priority="141" dxfId="2" operator="notEqual" stopIfTrue="1">
      <formula>Q81+R81+S81</formula>
    </cfRule>
  </conditionalFormatting>
  <conditionalFormatting sqref="P11">
    <cfRule type="cellIs" priority="127" dxfId="2" operator="notEqual" stopIfTrue="1">
      <formula>Q11+R11+S11</formula>
    </cfRule>
  </conditionalFormatting>
  <conditionalFormatting sqref="P12">
    <cfRule type="cellIs" priority="126" dxfId="2" operator="notEqual" stopIfTrue="1">
      <formula>Q12+R12+S12</formula>
    </cfRule>
  </conditionalFormatting>
  <conditionalFormatting sqref="P13:P14">
    <cfRule type="cellIs" priority="125" dxfId="2" operator="notEqual" stopIfTrue="1">
      <formula>Q13+R13+S13</formula>
    </cfRule>
  </conditionalFormatting>
  <conditionalFormatting sqref="P15">
    <cfRule type="cellIs" priority="124" dxfId="2" operator="notEqual" stopIfTrue="1">
      <formula>Q15+R15+S15</formula>
    </cfRule>
  </conditionalFormatting>
  <conditionalFormatting sqref="P16">
    <cfRule type="cellIs" priority="123" dxfId="2" operator="notEqual" stopIfTrue="1">
      <formula>Q16+R16+S16</formula>
    </cfRule>
  </conditionalFormatting>
  <conditionalFormatting sqref="P17:P18">
    <cfRule type="cellIs" priority="122" dxfId="2" operator="notEqual" stopIfTrue="1">
      <formula>Q17+R17+S17</formula>
    </cfRule>
  </conditionalFormatting>
  <conditionalFormatting sqref="O84">
    <cfRule type="cellIs" priority="22" dxfId="2" operator="lessThan" stopIfTrue="1">
      <formula>60</formula>
    </cfRule>
  </conditionalFormatting>
  <conditionalFormatting sqref="U92:AB92">
    <cfRule type="cellIs" priority="21" dxfId="2" operator="greaterThan" stopIfTrue="1">
      <formula>8</formula>
    </cfRule>
  </conditionalFormatting>
  <conditionalFormatting sqref="O57">
    <cfRule type="cellIs" priority="12" dxfId="2" operator="lessThan" stopIfTrue="1">
      <formula>24</formula>
    </cfRule>
  </conditionalFormatting>
  <conditionalFormatting sqref="P60">
    <cfRule type="cellIs" priority="10" dxfId="2" operator="notEqual" stopIfTrue="1">
      <formula>Q60+R60+S60</formula>
    </cfRule>
  </conditionalFormatting>
  <conditionalFormatting sqref="P28">
    <cfRule type="cellIs" priority="7" dxfId="2" operator="notEqual" stopIfTrue="1">
      <formula>Q28+R28+S28</formula>
    </cfRule>
  </conditionalFormatting>
  <conditionalFormatting sqref="P29:P34">
    <cfRule type="cellIs" priority="6" dxfId="2" operator="notEqual" stopIfTrue="1">
      <formula>Q29+R29+S29</formula>
    </cfRule>
  </conditionalFormatting>
  <conditionalFormatting sqref="P46">
    <cfRule type="cellIs" priority="5" dxfId="2" operator="notEqual" stopIfTrue="1">
      <formula>Q46+R46+S46</formula>
    </cfRule>
  </conditionalFormatting>
  <conditionalFormatting sqref="O19">
    <cfRule type="cellIs" priority="4" dxfId="48" operator="lessThan" stopIfTrue="1">
      <formula>3</formula>
    </cfRule>
  </conditionalFormatting>
  <conditionalFormatting sqref="P19">
    <cfRule type="cellIs" priority="3" dxfId="2" operator="notEqual" stopIfTrue="1">
      <formula>Q19+R19+S19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0" fitToWidth="1" orientation="portrait" paperSize="9" scale="44" r:id="rId1"/>
  <rowBreaks count="1" manualBreakCount="1">
    <brk id="65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3"/>
  <sheetViews>
    <sheetView zoomScale="70" zoomScaleNormal="70" zoomScalePageLayoutView="0" workbookViewId="0" topLeftCell="A1">
      <selection activeCell="AD20" sqref="AD20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88"/>
      <c r="B1" s="189" t="s">
        <v>271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ht="17.25" thickBot="1" thickTop="1">
      <c r="A2" s="452" t="s">
        <v>229</v>
      </c>
      <c r="B2" s="455" t="s">
        <v>230</v>
      </c>
      <c r="C2" s="458" t="s">
        <v>272</v>
      </c>
      <c r="D2" s="459"/>
      <c r="E2" s="459"/>
      <c r="F2" s="459"/>
      <c r="G2" s="459"/>
      <c r="H2" s="459"/>
      <c r="I2" s="435" t="s">
        <v>232</v>
      </c>
      <c r="J2" s="435"/>
      <c r="K2" s="435"/>
      <c r="L2" s="435"/>
      <c r="M2" s="213">
        <v>13</v>
      </c>
      <c r="N2" s="191"/>
      <c r="O2" s="458" t="s">
        <v>273</v>
      </c>
      <c r="P2" s="459"/>
      <c r="Q2" s="459"/>
      <c r="R2" s="459"/>
      <c r="S2" s="459"/>
      <c r="T2" s="459"/>
      <c r="U2" s="435" t="s">
        <v>232</v>
      </c>
      <c r="V2" s="435"/>
      <c r="W2" s="435"/>
      <c r="X2" s="435"/>
      <c r="Y2" s="213">
        <v>13</v>
      </c>
      <c r="Z2" s="191"/>
      <c r="AA2" s="446" t="s">
        <v>234</v>
      </c>
    </row>
    <row r="3" spans="1:27" ht="16.5" thickBot="1">
      <c r="A3" s="453"/>
      <c r="B3" s="456"/>
      <c r="C3" s="449" t="s">
        <v>68</v>
      </c>
      <c r="D3" s="443" t="s">
        <v>13</v>
      </c>
      <c r="E3" s="439" t="s">
        <v>235</v>
      </c>
      <c r="F3" s="441"/>
      <c r="G3" s="441"/>
      <c r="H3" s="442"/>
      <c r="I3" s="443" t="s">
        <v>236</v>
      </c>
      <c r="J3" s="431" t="s">
        <v>237</v>
      </c>
      <c r="K3" s="431" t="s">
        <v>238</v>
      </c>
      <c r="L3" s="431" t="s">
        <v>239</v>
      </c>
      <c r="M3" s="439" t="s">
        <v>240</v>
      </c>
      <c r="N3" s="440"/>
      <c r="O3" s="449" t="s">
        <v>68</v>
      </c>
      <c r="P3" s="443" t="s">
        <v>13</v>
      </c>
      <c r="Q3" s="439" t="s">
        <v>235</v>
      </c>
      <c r="R3" s="441"/>
      <c r="S3" s="441"/>
      <c r="T3" s="442"/>
      <c r="U3" s="443" t="s">
        <v>236</v>
      </c>
      <c r="V3" s="431" t="s">
        <v>237</v>
      </c>
      <c r="W3" s="431" t="s">
        <v>238</v>
      </c>
      <c r="X3" s="431" t="s">
        <v>239</v>
      </c>
      <c r="Y3" s="439" t="s">
        <v>240</v>
      </c>
      <c r="Z3" s="440"/>
      <c r="AA3" s="447"/>
    </row>
    <row r="4" spans="1:27" ht="16.5" thickBot="1">
      <c r="A4" s="453"/>
      <c r="B4" s="456"/>
      <c r="C4" s="450"/>
      <c r="D4" s="444"/>
      <c r="E4" s="431" t="s">
        <v>0</v>
      </c>
      <c r="F4" s="439" t="s">
        <v>241</v>
      </c>
      <c r="G4" s="441"/>
      <c r="H4" s="442"/>
      <c r="I4" s="444"/>
      <c r="J4" s="438"/>
      <c r="K4" s="438"/>
      <c r="L4" s="438"/>
      <c r="M4" s="431" t="s">
        <v>242</v>
      </c>
      <c r="N4" s="433" t="s">
        <v>243</v>
      </c>
      <c r="O4" s="450"/>
      <c r="P4" s="444"/>
      <c r="Q4" s="431" t="s">
        <v>0</v>
      </c>
      <c r="R4" s="439" t="s">
        <v>241</v>
      </c>
      <c r="S4" s="441"/>
      <c r="T4" s="442"/>
      <c r="U4" s="444"/>
      <c r="V4" s="438"/>
      <c r="W4" s="438"/>
      <c r="X4" s="438"/>
      <c r="Y4" s="431" t="s">
        <v>242</v>
      </c>
      <c r="Z4" s="433" t="s">
        <v>243</v>
      </c>
      <c r="AA4" s="447"/>
    </row>
    <row r="5" spans="1:27" ht="37.5" thickBot="1">
      <c r="A5" s="454"/>
      <c r="B5" s="457"/>
      <c r="C5" s="451"/>
      <c r="D5" s="445"/>
      <c r="E5" s="432"/>
      <c r="F5" s="192" t="s">
        <v>244</v>
      </c>
      <c r="G5" s="192" t="s">
        <v>245</v>
      </c>
      <c r="H5" s="192" t="s">
        <v>246</v>
      </c>
      <c r="I5" s="445"/>
      <c r="J5" s="432"/>
      <c r="K5" s="432"/>
      <c r="L5" s="432"/>
      <c r="M5" s="432"/>
      <c r="N5" s="434"/>
      <c r="O5" s="451"/>
      <c r="P5" s="445"/>
      <c r="Q5" s="432"/>
      <c r="R5" s="192" t="s">
        <v>244</v>
      </c>
      <c r="S5" s="192" t="s">
        <v>245</v>
      </c>
      <c r="T5" s="192" t="s">
        <v>246</v>
      </c>
      <c r="U5" s="445"/>
      <c r="V5" s="432"/>
      <c r="W5" s="432"/>
      <c r="X5" s="432"/>
      <c r="Y5" s="432"/>
      <c r="Z5" s="434"/>
      <c r="AA5" s="448"/>
    </row>
    <row r="6" spans="1:27" ht="19.5" thickBot="1">
      <c r="A6" s="193">
        <v>1</v>
      </c>
      <c r="B6" s="194" t="s">
        <v>276</v>
      </c>
      <c r="C6" s="195">
        <v>3</v>
      </c>
      <c r="D6" s="196">
        <f>C6*30</f>
        <v>90</v>
      </c>
      <c r="E6" s="197">
        <f>SUM(F6:H6)</f>
        <v>30</v>
      </c>
      <c r="F6" s="198">
        <v>10</v>
      </c>
      <c r="G6" s="198">
        <v>20</v>
      </c>
      <c r="H6" s="198"/>
      <c r="I6" s="197">
        <f>D6-E6</f>
        <v>60</v>
      </c>
      <c r="J6" s="199">
        <f>E6/$M$2</f>
        <v>2.3076923076923075</v>
      </c>
      <c r="K6" s="198"/>
      <c r="L6" s="197">
        <f>ROUND(C6/3,0)</f>
        <v>1</v>
      </c>
      <c r="M6" s="198"/>
      <c r="N6" s="200">
        <v>1</v>
      </c>
      <c r="O6" s="195"/>
      <c r="P6" s="196"/>
      <c r="Q6" s="197"/>
      <c r="R6" s="198"/>
      <c r="S6" s="198"/>
      <c r="T6" s="198"/>
      <c r="U6" s="197"/>
      <c r="V6" s="199"/>
      <c r="W6" s="198"/>
      <c r="X6" s="197"/>
      <c r="Y6" s="198"/>
      <c r="Z6" s="200"/>
      <c r="AA6" s="201"/>
    </row>
    <row r="7" spans="1:27" ht="38.25" thickBot="1">
      <c r="A7" s="193">
        <v>2</v>
      </c>
      <c r="B7" s="194" t="s">
        <v>152</v>
      </c>
      <c r="C7" s="195">
        <v>3</v>
      </c>
      <c r="D7" s="196">
        <f>C7*30</f>
        <v>90</v>
      </c>
      <c r="E7" s="197">
        <f>SUM(F7:H7)</f>
        <v>30</v>
      </c>
      <c r="F7" s="198"/>
      <c r="G7" s="198">
        <v>30</v>
      </c>
      <c r="H7" s="198"/>
      <c r="I7" s="197">
        <f>D7-E7</f>
        <v>60</v>
      </c>
      <c r="J7" s="199">
        <f>E7/$M$2</f>
        <v>2.3076923076923075</v>
      </c>
      <c r="K7" s="198"/>
      <c r="L7" s="197">
        <f>ROUND(C7/3,0)</f>
        <v>1</v>
      </c>
      <c r="M7" s="198"/>
      <c r="N7" s="200">
        <v>1</v>
      </c>
      <c r="O7" s="195">
        <v>3</v>
      </c>
      <c r="P7" s="196">
        <f>O7*30</f>
        <v>90</v>
      </c>
      <c r="Q7" s="197">
        <f>SUM(R7:T7)</f>
        <v>30</v>
      </c>
      <c r="R7" s="198"/>
      <c r="S7" s="198">
        <v>30</v>
      </c>
      <c r="T7" s="198"/>
      <c r="U7" s="197">
        <f>P7-Q7</f>
        <v>60</v>
      </c>
      <c r="V7" s="199">
        <f>Q7/$Y$2</f>
        <v>2.3076923076923075</v>
      </c>
      <c r="W7" s="198"/>
      <c r="X7" s="197">
        <f>ROUND(O7/3,0)</f>
        <v>1</v>
      </c>
      <c r="Y7" s="198"/>
      <c r="Z7" s="200">
        <v>1</v>
      </c>
      <c r="AA7" s="201"/>
    </row>
    <row r="8" spans="1:27" ht="19.5" thickBot="1">
      <c r="A8" s="193">
        <v>3</v>
      </c>
      <c r="B8" s="194" t="s">
        <v>277</v>
      </c>
      <c r="C8" s="195">
        <v>3</v>
      </c>
      <c r="D8" s="196">
        <f>C8*30</f>
        <v>90</v>
      </c>
      <c r="E8" s="197">
        <f>SUM(F8:H8)</f>
        <v>30</v>
      </c>
      <c r="F8" s="198">
        <v>10</v>
      </c>
      <c r="G8" s="198">
        <v>20</v>
      </c>
      <c r="H8" s="198"/>
      <c r="I8" s="197">
        <f>D8-E8</f>
        <v>60</v>
      </c>
      <c r="J8" s="199">
        <f>E8/$M$2</f>
        <v>2.3076923076923075</v>
      </c>
      <c r="K8" s="198"/>
      <c r="L8" s="197">
        <f>ROUND(C8/3,0)</f>
        <v>1</v>
      </c>
      <c r="M8" s="198"/>
      <c r="N8" s="200">
        <v>1</v>
      </c>
      <c r="O8" s="195"/>
      <c r="P8" s="196"/>
      <c r="Q8" s="197"/>
      <c r="R8" s="198"/>
      <c r="S8" s="198"/>
      <c r="T8" s="198"/>
      <c r="U8" s="197"/>
      <c r="V8" s="199"/>
      <c r="W8" s="198"/>
      <c r="X8" s="197"/>
      <c r="Y8" s="198"/>
      <c r="Z8" s="200"/>
      <c r="AA8" s="201"/>
    </row>
    <row r="9" spans="1:27" ht="19.5" thickBot="1">
      <c r="A9" s="193">
        <v>4</v>
      </c>
      <c r="B9" s="194" t="s">
        <v>278</v>
      </c>
      <c r="C9" s="195"/>
      <c r="D9" s="196"/>
      <c r="E9" s="197"/>
      <c r="F9" s="198"/>
      <c r="G9" s="198"/>
      <c r="H9" s="198"/>
      <c r="I9" s="197"/>
      <c r="J9" s="199"/>
      <c r="K9" s="198"/>
      <c r="L9" s="197"/>
      <c r="M9" s="198"/>
      <c r="N9" s="200"/>
      <c r="O9" s="195">
        <v>5</v>
      </c>
      <c r="P9" s="196">
        <f>O9*30</f>
        <v>150</v>
      </c>
      <c r="Q9" s="197">
        <f>SUM(R9:T9)</f>
        <v>50</v>
      </c>
      <c r="R9" s="198">
        <v>20</v>
      </c>
      <c r="S9" s="198">
        <v>30</v>
      </c>
      <c r="T9" s="198"/>
      <c r="U9" s="197">
        <f>P9-Q9</f>
        <v>100</v>
      </c>
      <c r="V9" s="199">
        <f>Q9/$Y$2</f>
        <v>3.8461538461538463</v>
      </c>
      <c r="W9" s="198"/>
      <c r="X9" s="197"/>
      <c r="Y9" s="198"/>
      <c r="Z9" s="200">
        <v>1</v>
      </c>
      <c r="AA9" s="201"/>
    </row>
    <row r="10" spans="1:27" ht="19.5" thickBot="1">
      <c r="A10" s="193">
        <v>5</v>
      </c>
      <c r="B10" s="194" t="s">
        <v>279</v>
      </c>
      <c r="C10" s="195"/>
      <c r="D10" s="196"/>
      <c r="E10" s="197"/>
      <c r="F10" s="198"/>
      <c r="G10" s="198"/>
      <c r="H10" s="198"/>
      <c r="I10" s="197"/>
      <c r="J10" s="199"/>
      <c r="K10" s="198"/>
      <c r="L10" s="197"/>
      <c r="M10" s="198"/>
      <c r="N10" s="200"/>
      <c r="O10" s="195">
        <v>3</v>
      </c>
      <c r="P10" s="196">
        <f>O10*30</f>
        <v>90</v>
      </c>
      <c r="Q10" s="197">
        <f>SUM(R10:T10)</f>
        <v>30</v>
      </c>
      <c r="R10" s="198">
        <v>10</v>
      </c>
      <c r="S10" s="198">
        <v>20</v>
      </c>
      <c r="T10" s="198"/>
      <c r="U10" s="197">
        <f>P10-Q10</f>
        <v>60</v>
      </c>
      <c r="V10" s="199">
        <f>Q10/$Y$2</f>
        <v>2.3076923076923075</v>
      </c>
      <c r="W10" s="198"/>
      <c r="X10" s="197"/>
      <c r="Y10" s="198"/>
      <c r="Z10" s="200">
        <v>1</v>
      </c>
      <c r="AA10" s="201"/>
    </row>
    <row r="11" spans="1:27" ht="19.5" thickBot="1">
      <c r="A11" s="193">
        <v>6</v>
      </c>
      <c r="B11" s="194" t="s">
        <v>210</v>
      </c>
      <c r="C11" s="195">
        <v>4</v>
      </c>
      <c r="D11" s="196">
        <f>C11*30</f>
        <v>120</v>
      </c>
      <c r="E11" s="197">
        <f>SUM(F11:H11)</f>
        <v>80</v>
      </c>
      <c r="F11" s="198">
        <v>8</v>
      </c>
      <c r="G11" s="198">
        <v>32</v>
      </c>
      <c r="H11" s="198">
        <v>40</v>
      </c>
      <c r="I11" s="197">
        <f>D11-E11</f>
        <v>40</v>
      </c>
      <c r="J11" s="199">
        <f>E11/$M$2</f>
        <v>6.153846153846154</v>
      </c>
      <c r="K11" s="198"/>
      <c r="L11" s="197">
        <f>ROUND(C11/3,0)</f>
        <v>1</v>
      </c>
      <c r="M11" s="198">
        <v>1</v>
      </c>
      <c r="N11" s="200"/>
      <c r="O11" s="195"/>
      <c r="P11" s="196"/>
      <c r="Q11" s="197"/>
      <c r="R11" s="198"/>
      <c r="S11" s="198"/>
      <c r="T11" s="198"/>
      <c r="U11" s="197"/>
      <c r="V11" s="199"/>
      <c r="W11" s="198"/>
      <c r="X11" s="197"/>
      <c r="Y11" s="198"/>
      <c r="Z11" s="200"/>
      <c r="AA11" s="201"/>
    </row>
    <row r="12" spans="1:27" ht="19.5" thickBot="1">
      <c r="A12" s="193">
        <v>7</v>
      </c>
      <c r="B12" s="202" t="s">
        <v>211</v>
      </c>
      <c r="C12" s="195"/>
      <c r="D12" s="196"/>
      <c r="E12" s="197"/>
      <c r="F12" s="198"/>
      <c r="G12" s="198"/>
      <c r="H12" s="198"/>
      <c r="I12" s="197"/>
      <c r="J12" s="199"/>
      <c r="K12" s="198"/>
      <c r="L12" s="197"/>
      <c r="M12" s="198"/>
      <c r="N12" s="200"/>
      <c r="O12" s="195">
        <v>3</v>
      </c>
      <c r="P12" s="196">
        <f aca="true" t="shared" si="0" ref="P12:P22">O12*30</f>
        <v>90</v>
      </c>
      <c r="Q12" s="197">
        <f aca="true" t="shared" si="1" ref="Q12:Q22">SUM(R12:T12)</f>
        <v>48</v>
      </c>
      <c r="R12" s="198">
        <v>6</v>
      </c>
      <c r="S12" s="198">
        <v>12</v>
      </c>
      <c r="T12" s="198">
        <v>30</v>
      </c>
      <c r="U12" s="197">
        <f aca="true" t="shared" si="2" ref="U12:U22">P12-Q12</f>
        <v>42</v>
      </c>
      <c r="V12" s="199">
        <f aca="true" t="shared" si="3" ref="V12:V22">Q12/$Y$2</f>
        <v>3.6923076923076925</v>
      </c>
      <c r="W12" s="198"/>
      <c r="X12" s="197">
        <f aca="true" t="shared" si="4" ref="X12:X22">ROUND(O12/3,0)</f>
        <v>1</v>
      </c>
      <c r="Y12" s="198">
        <v>1</v>
      </c>
      <c r="Z12" s="200"/>
      <c r="AA12" s="201"/>
    </row>
    <row r="13" spans="1:27" ht="19.5" thickBot="1">
      <c r="A13" s="193">
        <v>8</v>
      </c>
      <c r="B13" s="202" t="s">
        <v>156</v>
      </c>
      <c r="C13" s="195">
        <v>6</v>
      </c>
      <c r="D13" s="196">
        <f aca="true" t="shared" si="5" ref="D13:D22">C13*30</f>
        <v>180</v>
      </c>
      <c r="E13" s="197">
        <f aca="true" t="shared" si="6" ref="E13:E22">SUM(F13:H13)</f>
        <v>96</v>
      </c>
      <c r="F13" s="198">
        <v>12</v>
      </c>
      <c r="G13" s="198">
        <v>48</v>
      </c>
      <c r="H13" s="198">
        <v>36</v>
      </c>
      <c r="I13" s="197">
        <f aca="true" t="shared" si="7" ref="I13:I22">D13-E13</f>
        <v>84</v>
      </c>
      <c r="J13" s="199">
        <f aca="true" t="shared" si="8" ref="J13:J22">E13/$M$2</f>
        <v>7.384615384615385</v>
      </c>
      <c r="K13" s="198"/>
      <c r="L13" s="197">
        <f aca="true" t="shared" si="9" ref="L13:L22">ROUND(C13/3,0)</f>
        <v>2</v>
      </c>
      <c r="M13" s="198"/>
      <c r="N13" s="200">
        <v>1</v>
      </c>
      <c r="O13" s="195">
        <v>3</v>
      </c>
      <c r="P13" s="196">
        <f t="shared" si="0"/>
        <v>90</v>
      </c>
      <c r="Q13" s="197">
        <f t="shared" si="1"/>
        <v>48</v>
      </c>
      <c r="R13" s="198">
        <v>6</v>
      </c>
      <c r="S13" s="198">
        <v>12</v>
      </c>
      <c r="T13" s="198">
        <v>30</v>
      </c>
      <c r="U13" s="197">
        <f t="shared" si="2"/>
        <v>42</v>
      </c>
      <c r="V13" s="199">
        <f t="shared" si="3"/>
        <v>3.6923076923076925</v>
      </c>
      <c r="W13" s="198"/>
      <c r="X13" s="197">
        <f t="shared" si="4"/>
        <v>1</v>
      </c>
      <c r="Y13" s="198"/>
      <c r="Z13" s="200">
        <v>1</v>
      </c>
      <c r="AA13" s="201"/>
    </row>
    <row r="14" spans="1:27" ht="19.5" thickBot="1">
      <c r="A14" s="193">
        <v>9</v>
      </c>
      <c r="B14" s="202" t="s">
        <v>155</v>
      </c>
      <c r="C14" s="195"/>
      <c r="D14" s="196"/>
      <c r="E14" s="197"/>
      <c r="F14" s="198"/>
      <c r="G14" s="198"/>
      <c r="H14" s="198"/>
      <c r="I14" s="197"/>
      <c r="J14" s="199"/>
      <c r="K14" s="198"/>
      <c r="L14" s="197"/>
      <c r="M14" s="198"/>
      <c r="N14" s="200"/>
      <c r="O14" s="195">
        <v>3</v>
      </c>
      <c r="P14" s="196">
        <f t="shared" si="0"/>
        <v>90</v>
      </c>
      <c r="Q14" s="197">
        <f t="shared" si="1"/>
        <v>60</v>
      </c>
      <c r="R14" s="198">
        <v>6</v>
      </c>
      <c r="S14" s="198">
        <v>54</v>
      </c>
      <c r="T14" s="198"/>
      <c r="U14" s="197">
        <f t="shared" si="2"/>
        <v>30</v>
      </c>
      <c r="V14" s="199">
        <f t="shared" si="3"/>
        <v>4.615384615384615</v>
      </c>
      <c r="W14" s="198"/>
      <c r="X14" s="197"/>
      <c r="Y14" s="198"/>
      <c r="Z14" s="200">
        <v>1</v>
      </c>
      <c r="AA14" s="201"/>
    </row>
    <row r="15" spans="1:27" ht="19.5" thickBot="1">
      <c r="A15" s="193">
        <v>10</v>
      </c>
      <c r="B15" s="203" t="s">
        <v>225</v>
      </c>
      <c r="C15" s="195">
        <v>3</v>
      </c>
      <c r="D15" s="196">
        <f t="shared" si="5"/>
        <v>90</v>
      </c>
      <c r="E15" s="197">
        <f t="shared" si="6"/>
        <v>0</v>
      </c>
      <c r="F15" s="198"/>
      <c r="G15" s="198"/>
      <c r="H15" s="198"/>
      <c r="I15" s="197">
        <f t="shared" si="7"/>
        <v>90</v>
      </c>
      <c r="J15" s="199">
        <f t="shared" si="8"/>
        <v>0</v>
      </c>
      <c r="K15" s="198">
        <v>1</v>
      </c>
      <c r="L15" s="197">
        <v>0</v>
      </c>
      <c r="M15" s="198"/>
      <c r="N15" s="200"/>
      <c r="O15" s="195"/>
      <c r="P15" s="196"/>
      <c r="Q15" s="197"/>
      <c r="R15" s="198"/>
      <c r="S15" s="198"/>
      <c r="T15" s="198"/>
      <c r="U15" s="197"/>
      <c r="V15" s="199"/>
      <c r="W15" s="198"/>
      <c r="X15" s="197"/>
      <c r="Y15" s="198"/>
      <c r="Z15" s="200"/>
      <c r="AA15" s="201"/>
    </row>
    <row r="16" spans="1:27" ht="19.5" thickBot="1">
      <c r="A16" s="193">
        <v>11</v>
      </c>
      <c r="B16" s="203" t="s">
        <v>267</v>
      </c>
      <c r="C16" s="195">
        <v>3</v>
      </c>
      <c r="D16" s="196">
        <f t="shared" si="5"/>
        <v>90</v>
      </c>
      <c r="E16" s="197">
        <f t="shared" si="6"/>
        <v>0</v>
      </c>
      <c r="F16" s="198"/>
      <c r="G16" s="198"/>
      <c r="H16" s="198"/>
      <c r="I16" s="197">
        <f t="shared" si="7"/>
        <v>90</v>
      </c>
      <c r="J16" s="199">
        <f t="shared" si="8"/>
        <v>0</v>
      </c>
      <c r="K16" s="198"/>
      <c r="L16" s="197">
        <v>0</v>
      </c>
      <c r="M16" s="198"/>
      <c r="N16" s="200">
        <v>1</v>
      </c>
      <c r="O16" s="195"/>
      <c r="P16" s="196"/>
      <c r="Q16" s="197"/>
      <c r="R16" s="198"/>
      <c r="S16" s="198"/>
      <c r="T16" s="198"/>
      <c r="U16" s="197"/>
      <c r="V16" s="199"/>
      <c r="W16" s="198"/>
      <c r="X16" s="197"/>
      <c r="Y16" s="198"/>
      <c r="Z16" s="200"/>
      <c r="AA16" s="201"/>
    </row>
    <row r="17" spans="1:27" ht="18" customHeight="1" thickBot="1">
      <c r="A17" s="193">
        <v>12</v>
      </c>
      <c r="B17" s="194" t="s">
        <v>275</v>
      </c>
      <c r="C17" s="195">
        <v>5</v>
      </c>
      <c r="D17" s="196">
        <f t="shared" si="5"/>
        <v>150</v>
      </c>
      <c r="E17" s="197">
        <f t="shared" si="6"/>
        <v>100</v>
      </c>
      <c r="F17" s="198">
        <v>10</v>
      </c>
      <c r="G17" s="198">
        <v>90</v>
      </c>
      <c r="H17" s="198"/>
      <c r="I17" s="197">
        <f t="shared" si="7"/>
        <v>50</v>
      </c>
      <c r="J17" s="199">
        <f t="shared" si="8"/>
        <v>7.6923076923076925</v>
      </c>
      <c r="K17" s="198"/>
      <c r="L17" s="197">
        <f t="shared" si="9"/>
        <v>2</v>
      </c>
      <c r="M17" s="198"/>
      <c r="N17" s="200">
        <v>1</v>
      </c>
      <c r="O17" s="195"/>
      <c r="P17" s="196"/>
      <c r="Q17" s="197"/>
      <c r="R17" s="198"/>
      <c r="S17" s="198"/>
      <c r="T17" s="198"/>
      <c r="U17" s="197"/>
      <c r="V17" s="199"/>
      <c r="W17" s="198"/>
      <c r="X17" s="197"/>
      <c r="Y17" s="198"/>
      <c r="Z17" s="200"/>
      <c r="AA17" s="201"/>
    </row>
    <row r="18" spans="1:27" ht="19.5" thickBot="1">
      <c r="A18" s="193">
        <v>13</v>
      </c>
      <c r="B18" s="194" t="s">
        <v>274</v>
      </c>
      <c r="C18" s="195"/>
      <c r="D18" s="196"/>
      <c r="E18" s="197"/>
      <c r="F18" s="198"/>
      <c r="G18" s="198"/>
      <c r="H18" s="198"/>
      <c r="I18" s="197"/>
      <c r="J18" s="199"/>
      <c r="K18" s="198"/>
      <c r="L18" s="197"/>
      <c r="M18" s="198"/>
      <c r="N18" s="200"/>
      <c r="O18" s="195">
        <v>5</v>
      </c>
      <c r="P18" s="196">
        <f t="shared" si="0"/>
        <v>150</v>
      </c>
      <c r="Q18" s="197">
        <f t="shared" si="1"/>
        <v>100</v>
      </c>
      <c r="R18" s="198">
        <v>10</v>
      </c>
      <c r="S18" s="198">
        <v>20</v>
      </c>
      <c r="T18" s="198">
        <v>70</v>
      </c>
      <c r="U18" s="197">
        <f t="shared" si="2"/>
        <v>50</v>
      </c>
      <c r="V18" s="199">
        <f t="shared" si="3"/>
        <v>7.6923076923076925</v>
      </c>
      <c r="W18" s="198"/>
      <c r="X18" s="197">
        <f t="shared" si="4"/>
        <v>2</v>
      </c>
      <c r="Y18" s="198"/>
      <c r="Z18" s="200">
        <v>1</v>
      </c>
      <c r="AA18" s="201"/>
    </row>
    <row r="19" spans="1:27" ht="38.25" thickBot="1">
      <c r="A19" s="193">
        <v>14</v>
      </c>
      <c r="B19" s="194" t="s">
        <v>287</v>
      </c>
      <c r="C19" s="195"/>
      <c r="D19" s="196"/>
      <c r="E19" s="197"/>
      <c r="F19" s="198"/>
      <c r="G19" s="198"/>
      <c r="H19" s="198"/>
      <c r="I19" s="197"/>
      <c r="J19" s="199"/>
      <c r="K19" s="198"/>
      <c r="L19" s="197"/>
      <c r="M19" s="198"/>
      <c r="N19" s="200"/>
      <c r="O19" s="195">
        <v>5</v>
      </c>
      <c r="P19" s="196">
        <f t="shared" si="0"/>
        <v>150</v>
      </c>
      <c r="Q19" s="197">
        <f t="shared" si="1"/>
        <v>50</v>
      </c>
      <c r="R19" s="198">
        <v>10</v>
      </c>
      <c r="S19" s="198">
        <v>20</v>
      </c>
      <c r="T19" s="198">
        <v>20</v>
      </c>
      <c r="U19" s="197">
        <f t="shared" si="2"/>
        <v>100</v>
      </c>
      <c r="V19" s="199">
        <f t="shared" si="3"/>
        <v>3.8461538461538463</v>
      </c>
      <c r="W19" s="198"/>
      <c r="X19" s="197">
        <f t="shared" si="4"/>
        <v>2</v>
      </c>
      <c r="Y19" s="198"/>
      <c r="Z19" s="200">
        <v>1</v>
      </c>
      <c r="AA19" s="201"/>
    </row>
    <row r="20" spans="1:27" ht="19.5" thickBot="1">
      <c r="A20" s="193">
        <v>12</v>
      </c>
      <c r="B20" s="203"/>
      <c r="C20" s="195"/>
      <c r="D20" s="196">
        <f t="shared" si="5"/>
        <v>0</v>
      </c>
      <c r="E20" s="197">
        <f t="shared" si="6"/>
        <v>0</v>
      </c>
      <c r="F20" s="198"/>
      <c r="G20" s="198"/>
      <c r="H20" s="198"/>
      <c r="I20" s="197">
        <f t="shared" si="7"/>
        <v>0</v>
      </c>
      <c r="J20" s="199">
        <f t="shared" si="8"/>
        <v>0</v>
      </c>
      <c r="K20" s="198"/>
      <c r="L20" s="197">
        <f t="shared" si="9"/>
        <v>0</v>
      </c>
      <c r="M20" s="198"/>
      <c r="N20" s="200"/>
      <c r="O20" s="195"/>
      <c r="P20" s="196">
        <f t="shared" si="0"/>
        <v>0</v>
      </c>
      <c r="Q20" s="197">
        <f t="shared" si="1"/>
        <v>0</v>
      </c>
      <c r="R20" s="198"/>
      <c r="S20" s="198"/>
      <c r="T20" s="198"/>
      <c r="U20" s="197">
        <f t="shared" si="2"/>
        <v>0</v>
      </c>
      <c r="V20" s="199">
        <f t="shared" si="3"/>
        <v>0</v>
      </c>
      <c r="W20" s="198"/>
      <c r="X20" s="197">
        <f t="shared" si="4"/>
        <v>0</v>
      </c>
      <c r="Y20" s="198"/>
      <c r="Z20" s="200"/>
      <c r="AA20" s="201"/>
    </row>
    <row r="21" spans="1:27" ht="19.5" thickBot="1">
      <c r="A21" s="193">
        <v>13</v>
      </c>
      <c r="B21" s="194"/>
      <c r="C21" s="195"/>
      <c r="D21" s="196">
        <f t="shared" si="5"/>
        <v>0</v>
      </c>
      <c r="E21" s="197">
        <f t="shared" si="6"/>
        <v>0</v>
      </c>
      <c r="F21" s="204"/>
      <c r="G21" s="204"/>
      <c r="H21" s="204"/>
      <c r="I21" s="197">
        <f t="shared" si="7"/>
        <v>0</v>
      </c>
      <c r="J21" s="199">
        <f t="shared" si="8"/>
        <v>0</v>
      </c>
      <c r="K21" s="198"/>
      <c r="L21" s="197">
        <f t="shared" si="9"/>
        <v>0</v>
      </c>
      <c r="M21" s="198"/>
      <c r="N21" s="200"/>
      <c r="O21" s="195"/>
      <c r="P21" s="196">
        <f t="shared" si="0"/>
        <v>0</v>
      </c>
      <c r="Q21" s="197">
        <f t="shared" si="1"/>
        <v>0</v>
      </c>
      <c r="R21" s="198"/>
      <c r="S21" s="198"/>
      <c r="T21" s="198"/>
      <c r="U21" s="197">
        <f t="shared" si="2"/>
        <v>0</v>
      </c>
      <c r="V21" s="199">
        <f t="shared" si="3"/>
        <v>0</v>
      </c>
      <c r="W21" s="198"/>
      <c r="X21" s="197">
        <f t="shared" si="4"/>
        <v>0</v>
      </c>
      <c r="Y21" s="198"/>
      <c r="Z21" s="200"/>
      <c r="AA21" s="201"/>
    </row>
    <row r="22" spans="1:27" ht="19.5" thickBot="1">
      <c r="A22" s="193"/>
      <c r="B22" s="202"/>
      <c r="C22" s="195"/>
      <c r="D22" s="196">
        <f t="shared" si="5"/>
        <v>0</v>
      </c>
      <c r="E22" s="197">
        <f t="shared" si="6"/>
        <v>0</v>
      </c>
      <c r="F22" s="198"/>
      <c r="G22" s="198"/>
      <c r="H22" s="198"/>
      <c r="I22" s="197">
        <f t="shared" si="7"/>
        <v>0</v>
      </c>
      <c r="J22" s="199">
        <f t="shared" si="8"/>
        <v>0</v>
      </c>
      <c r="K22" s="198"/>
      <c r="L22" s="197">
        <f t="shared" si="9"/>
        <v>0</v>
      </c>
      <c r="M22" s="198"/>
      <c r="N22" s="200"/>
      <c r="O22" s="195"/>
      <c r="P22" s="196">
        <f t="shared" si="0"/>
        <v>0</v>
      </c>
      <c r="Q22" s="197">
        <f t="shared" si="1"/>
        <v>0</v>
      </c>
      <c r="R22" s="198"/>
      <c r="S22" s="198"/>
      <c r="T22" s="198"/>
      <c r="U22" s="197">
        <f t="shared" si="2"/>
        <v>0</v>
      </c>
      <c r="V22" s="199">
        <f t="shared" si="3"/>
        <v>0</v>
      </c>
      <c r="W22" s="198"/>
      <c r="X22" s="197">
        <f t="shared" si="4"/>
        <v>0</v>
      </c>
      <c r="Y22" s="198"/>
      <c r="Z22" s="200"/>
      <c r="AA22" s="201"/>
    </row>
    <row r="23" spans="1:27" ht="16.5" thickBot="1">
      <c r="A23" s="436" t="s">
        <v>99</v>
      </c>
      <c r="B23" s="437"/>
      <c r="C23" s="205">
        <f aca="true" t="shared" si="10" ref="C23:J23">SUM(C6:C22)</f>
        <v>30</v>
      </c>
      <c r="D23" s="206">
        <f t="shared" si="10"/>
        <v>900</v>
      </c>
      <c r="E23" s="206">
        <f t="shared" si="10"/>
        <v>366</v>
      </c>
      <c r="F23" s="206">
        <f t="shared" si="10"/>
        <v>50</v>
      </c>
      <c r="G23" s="206">
        <f t="shared" si="10"/>
        <v>240</v>
      </c>
      <c r="H23" s="206">
        <f t="shared" si="10"/>
        <v>76</v>
      </c>
      <c r="I23" s="206">
        <f t="shared" si="10"/>
        <v>534</v>
      </c>
      <c r="J23" s="207">
        <f t="shared" si="10"/>
        <v>28.153846153846153</v>
      </c>
      <c r="K23" s="206">
        <f>COUNT(K6:K22)</f>
        <v>1</v>
      </c>
      <c r="L23" s="206">
        <f>SUM(L6:L22)</f>
        <v>8</v>
      </c>
      <c r="M23" s="206">
        <f>COUNT(M6:M22)</f>
        <v>1</v>
      </c>
      <c r="N23" s="208">
        <f>COUNT(N6:N22)</f>
        <v>6</v>
      </c>
      <c r="O23" s="205">
        <f aca="true" t="shared" si="11" ref="O23:V23">SUM(O6:O22)</f>
        <v>30</v>
      </c>
      <c r="P23" s="206">
        <f t="shared" si="11"/>
        <v>900</v>
      </c>
      <c r="Q23" s="206">
        <f t="shared" si="11"/>
        <v>416</v>
      </c>
      <c r="R23" s="206">
        <f t="shared" si="11"/>
        <v>68</v>
      </c>
      <c r="S23" s="206">
        <f t="shared" si="11"/>
        <v>198</v>
      </c>
      <c r="T23" s="206">
        <f t="shared" si="11"/>
        <v>150</v>
      </c>
      <c r="U23" s="206">
        <f t="shared" si="11"/>
        <v>484</v>
      </c>
      <c r="V23" s="207">
        <f t="shared" si="11"/>
        <v>32</v>
      </c>
      <c r="W23" s="206">
        <f>COUNT(W6:W22)</f>
        <v>0</v>
      </c>
      <c r="X23" s="206">
        <f>SUM(X6:X22)</f>
        <v>7</v>
      </c>
      <c r="Y23" s="206">
        <f>COUNT(Y6:Y22)</f>
        <v>1</v>
      </c>
      <c r="Z23" s="208">
        <f>COUNT(Z6:Z22)</f>
        <v>7</v>
      </c>
      <c r="AA23" s="209"/>
    </row>
    <row r="24" ht="13.5" thickTop="1"/>
  </sheetData>
  <sheetProtection/>
  <mergeCells count="32">
    <mergeCell ref="A2:A5"/>
    <mergeCell ref="B2:B5"/>
    <mergeCell ref="C2:H2"/>
    <mergeCell ref="I2:L2"/>
    <mergeCell ref="O2:T2"/>
    <mergeCell ref="R4:T4"/>
    <mergeCell ref="K3:K5"/>
    <mergeCell ref="L3:L5"/>
    <mergeCell ref="U3:U5"/>
    <mergeCell ref="V3:V5"/>
    <mergeCell ref="M3:N3"/>
    <mergeCell ref="O3:O5"/>
    <mergeCell ref="M4:M5"/>
    <mergeCell ref="N4:N5"/>
    <mergeCell ref="P3:P5"/>
    <mergeCell ref="Q3:T3"/>
    <mergeCell ref="AA2:AA5"/>
    <mergeCell ref="C3:C5"/>
    <mergeCell ref="D3:D5"/>
    <mergeCell ref="E3:H3"/>
    <mergeCell ref="I3:I5"/>
    <mergeCell ref="J3:J5"/>
    <mergeCell ref="Q4:Q5"/>
    <mergeCell ref="Y4:Y5"/>
    <mergeCell ref="Z4:Z5"/>
    <mergeCell ref="U2:X2"/>
    <mergeCell ref="A23:B23"/>
    <mergeCell ref="W3:W5"/>
    <mergeCell ref="X3:X5"/>
    <mergeCell ref="Y3:Z3"/>
    <mergeCell ref="E4:E5"/>
    <mergeCell ref="F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X36"/>
  <sheetViews>
    <sheetView showGridLines="0" zoomScale="55" zoomScaleNormal="55" zoomScalePageLayoutView="0" workbookViewId="0" topLeftCell="A1">
      <selection activeCell="A1" sqref="A1"/>
    </sheetView>
  </sheetViews>
  <sheetFormatPr defaultColWidth="8.875" defaultRowHeight="12.75"/>
  <cols>
    <col min="1" max="1" width="12.625" style="14" customWidth="1"/>
    <col min="2" max="21" width="8.75390625" style="14" customWidth="1"/>
    <col min="22" max="16384" width="8.875" style="14" customWidth="1"/>
  </cols>
  <sheetData>
    <row r="1" ht="27" customHeight="1"/>
    <row r="2" ht="26.25" customHeight="1"/>
    <row r="3" spans="1:24" s="54" customFormat="1" ht="19.5" customHeight="1" thickBot="1">
      <c r="A3" s="463" t="s">
        <v>146</v>
      </c>
      <c r="B3" s="463"/>
      <c r="C3" s="463"/>
      <c r="D3" s="49"/>
      <c r="E3" s="50"/>
      <c r="F3" s="50"/>
      <c r="G3" s="50"/>
      <c r="H3" s="51"/>
      <c r="I3" s="52"/>
      <c r="J3" s="52"/>
      <c r="K3" s="53"/>
      <c r="L3" s="5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54" customFormat="1" ht="16.5" customHeight="1">
      <c r="A4" s="464" t="s">
        <v>50</v>
      </c>
      <c r="B4" s="466" t="s">
        <v>51</v>
      </c>
      <c r="C4" s="466"/>
      <c r="D4" s="466"/>
      <c r="E4" s="466"/>
      <c r="F4" s="466"/>
      <c r="G4" s="466"/>
      <c r="H4" s="468" t="s">
        <v>52</v>
      </c>
      <c r="I4" s="470" t="s">
        <v>53</v>
      </c>
      <c r="J4" s="470"/>
      <c r="K4" s="471"/>
      <c r="L4" s="5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54" customFormat="1" ht="16.5" customHeight="1">
      <c r="A5" s="465"/>
      <c r="B5" s="467"/>
      <c r="C5" s="467"/>
      <c r="D5" s="467"/>
      <c r="E5" s="467"/>
      <c r="F5" s="467"/>
      <c r="G5" s="467"/>
      <c r="H5" s="469"/>
      <c r="I5" s="472" t="s">
        <v>54</v>
      </c>
      <c r="J5" s="473" t="s">
        <v>55</v>
      </c>
      <c r="K5" s="474"/>
      <c r="L5" s="5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54" customFormat="1" ht="27" customHeight="1">
      <c r="A6" s="465"/>
      <c r="B6" s="467"/>
      <c r="C6" s="467"/>
      <c r="D6" s="467"/>
      <c r="E6" s="467"/>
      <c r="F6" s="467"/>
      <c r="G6" s="467"/>
      <c r="H6" s="469"/>
      <c r="I6" s="472"/>
      <c r="J6" s="473"/>
      <c r="K6" s="474"/>
      <c r="L6" s="5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54" customFormat="1" ht="24.75" customHeight="1">
      <c r="A7" s="89" t="str">
        <f>ЗМІСТ!A51</f>
        <v>ОК 32</v>
      </c>
      <c r="B7" s="460" t="str">
        <f>ЗМІСТ!B51</f>
        <v>Навчальна практика 1 (обчислювальна)</v>
      </c>
      <c r="C7" s="460"/>
      <c r="D7" s="460"/>
      <c r="E7" s="460"/>
      <c r="F7" s="460"/>
      <c r="G7" s="460"/>
      <c r="H7" s="91">
        <f>ЗМІСТ!J51</f>
        <v>3</v>
      </c>
      <c r="I7" s="90">
        <f>ROUNDDOWN(SUM(ЗМІСТ!U51:AB51)/1.5,0)</f>
        <v>2</v>
      </c>
      <c r="J7" s="473"/>
      <c r="K7" s="474"/>
      <c r="L7" s="5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54" customFormat="1" ht="24.75" customHeight="1">
      <c r="A8" s="89" t="str">
        <f>ЗМІСТ!A52</f>
        <v>ОК 33</v>
      </c>
      <c r="B8" s="460" t="str">
        <f>ЗМІСТ!B52</f>
        <v>Навчальна практика 2 (обчислювальна)</v>
      </c>
      <c r="C8" s="460"/>
      <c r="D8" s="460"/>
      <c r="E8" s="460"/>
      <c r="F8" s="460"/>
      <c r="G8" s="460"/>
      <c r="H8" s="91">
        <f>ЗМІСТ!J52</f>
        <v>4</v>
      </c>
      <c r="I8" s="90">
        <f>ROUNDDOWN(SUM(ЗМІСТ!U52:AB52)/1.5,0)</f>
        <v>2</v>
      </c>
      <c r="J8" s="473"/>
      <c r="K8" s="474"/>
      <c r="L8" s="5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54" customFormat="1" ht="24.75" customHeight="1">
      <c r="A9" s="89" t="str">
        <f>ЗМІСТ!A53</f>
        <v>ОК 34</v>
      </c>
      <c r="B9" s="460" t="str">
        <f>ЗМІСТ!B53</f>
        <v>Навчальна практика 3</v>
      </c>
      <c r="C9" s="460"/>
      <c r="D9" s="460"/>
      <c r="E9" s="460"/>
      <c r="F9" s="460"/>
      <c r="G9" s="460"/>
      <c r="H9" s="91">
        <f>ЗМІСТ!J53</f>
        <v>5</v>
      </c>
      <c r="I9" s="90">
        <f>ROUNDDOWN(SUM(ЗМІСТ!U53:AB53)/1.5,0)</f>
        <v>2</v>
      </c>
      <c r="J9" s="461"/>
      <c r="K9" s="462"/>
      <c r="L9" s="5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54" customFormat="1" ht="24.75" customHeight="1">
      <c r="A10" s="89" t="str">
        <f>ЗМІСТ!A54</f>
        <v>ОК 35</v>
      </c>
      <c r="B10" s="460" t="str">
        <f>ЗМІСТ!B54</f>
        <v>Навчальна практика 4</v>
      </c>
      <c r="C10" s="460"/>
      <c r="D10" s="460"/>
      <c r="E10" s="460"/>
      <c r="F10" s="460"/>
      <c r="G10" s="460"/>
      <c r="H10" s="91">
        <f>ЗМІСТ!J54</f>
        <v>7</v>
      </c>
      <c r="I10" s="90">
        <f>ROUNDDOWN(SUM(ЗМІСТ!U54:AB54)/1.5,0)</f>
        <v>2</v>
      </c>
      <c r="J10" s="473"/>
      <c r="K10" s="474"/>
      <c r="L10" s="5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54" customFormat="1" ht="24.75" customHeight="1">
      <c r="A11" s="89" t="str">
        <f>ЗМІСТ!A55</f>
        <v>ОК 36</v>
      </c>
      <c r="B11" s="460" t="str">
        <f>ЗМІСТ!B55</f>
        <v>Навчальна практика 5 (астрономічна)</v>
      </c>
      <c r="C11" s="460"/>
      <c r="D11" s="460"/>
      <c r="E11" s="460"/>
      <c r="F11" s="460"/>
      <c r="G11" s="460"/>
      <c r="H11" s="91">
        <f>ЗМІСТ!J55</f>
        <v>7</v>
      </c>
      <c r="I11" s="90">
        <f>ROUNDDOWN(SUM(ЗМІСТ!U55:AB55)/1.5,0)</f>
        <v>4</v>
      </c>
      <c r="J11" s="473"/>
      <c r="K11" s="474"/>
      <c r="L11" s="5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12" ht="24.75" customHeight="1" thickBot="1">
      <c r="A12" s="183" t="str">
        <f>ЗМІСТ!A56</f>
        <v>ОК 37</v>
      </c>
      <c r="B12" s="498" t="str">
        <f>ЗМІСТ!B56</f>
        <v>Виробнича практика</v>
      </c>
      <c r="C12" s="498"/>
      <c r="D12" s="498"/>
      <c r="E12" s="498"/>
      <c r="F12" s="498"/>
      <c r="G12" s="498"/>
      <c r="H12" s="185">
        <f>ЗМІСТ!J56</f>
        <v>8</v>
      </c>
      <c r="I12" s="184">
        <f>ROUNDDOWN(SUM(ЗМІСТ!U56:AB56)/1.5,0)</f>
        <v>6</v>
      </c>
      <c r="J12" s="499"/>
      <c r="K12" s="500"/>
      <c r="L12" s="92"/>
    </row>
    <row r="13" spans="1:12" ht="12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12.7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21" ht="19.5" customHeight="1" thickBot="1">
      <c r="A15" s="479" t="s">
        <v>56</v>
      </c>
      <c r="B15" s="479"/>
      <c r="C15" s="479"/>
      <c r="D15" s="479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9.5" customHeight="1">
      <c r="A16" s="480" t="s">
        <v>57</v>
      </c>
      <c r="B16" s="470"/>
      <c r="C16" s="470"/>
      <c r="D16" s="470"/>
      <c r="E16" s="470"/>
      <c r="F16" s="470"/>
      <c r="G16" s="470"/>
      <c r="H16" s="470"/>
      <c r="I16" s="55" t="s">
        <v>58</v>
      </c>
      <c r="J16" s="55" t="s">
        <v>59</v>
      </c>
      <c r="K16" s="55" t="s">
        <v>60</v>
      </c>
      <c r="L16" s="55" t="s">
        <v>61</v>
      </c>
      <c r="M16" s="55" t="s">
        <v>62</v>
      </c>
      <c r="N16" s="55" t="s">
        <v>63</v>
      </c>
      <c r="O16" s="55" t="s">
        <v>64</v>
      </c>
      <c r="P16" s="55" t="s">
        <v>65</v>
      </c>
      <c r="Q16" s="481" t="s">
        <v>45</v>
      </c>
      <c r="R16" s="481"/>
      <c r="S16" s="481"/>
      <c r="T16" s="481"/>
      <c r="U16" s="482"/>
    </row>
    <row r="17" spans="1:21" ht="19.5" customHeight="1">
      <c r="A17" s="483" t="s">
        <v>100</v>
      </c>
      <c r="B17" s="472"/>
      <c r="C17" s="472"/>
      <c r="D17" s="472"/>
      <c r="E17" s="472"/>
      <c r="F17" s="472"/>
      <c r="G17" s="472"/>
      <c r="H17" s="472"/>
      <c r="I17" s="56">
        <f>ЗМІСТ!U6</f>
        <v>18</v>
      </c>
      <c r="J17" s="56">
        <f>ЗМІСТ!V6</f>
        <v>18</v>
      </c>
      <c r="K17" s="56">
        <f>ЗМІСТ!W6</f>
        <v>18</v>
      </c>
      <c r="L17" s="56">
        <f>ЗМІСТ!X6</f>
        <v>18</v>
      </c>
      <c r="M17" s="56">
        <f>ЗМІСТ!Y6</f>
        <v>18</v>
      </c>
      <c r="N17" s="56">
        <f>ЗМІСТ!Z6</f>
        <v>18</v>
      </c>
      <c r="O17" s="56">
        <f>ЗМІСТ!AA6</f>
        <v>18</v>
      </c>
      <c r="P17" s="56">
        <f>ЗМІСТ!AB6</f>
        <v>16</v>
      </c>
      <c r="Q17" s="484">
        <f>SUM(I17:P17)</f>
        <v>142</v>
      </c>
      <c r="R17" s="484"/>
      <c r="S17" s="484"/>
      <c r="T17" s="484"/>
      <c r="U17" s="485"/>
    </row>
    <row r="18" spans="1:21" ht="19.5" customHeight="1">
      <c r="A18" s="483" t="s">
        <v>147</v>
      </c>
      <c r="B18" s="472"/>
      <c r="C18" s="472"/>
      <c r="D18" s="472"/>
      <c r="E18" s="472"/>
      <c r="F18" s="472"/>
      <c r="G18" s="472"/>
      <c r="H18" s="472"/>
      <c r="I18" s="56">
        <f>I17-ROUNDDOWN(SUM(ЗМІСТ!U51:U56)/1.5,0)</f>
        <v>18</v>
      </c>
      <c r="J18" s="56">
        <f>J17-ROUNDDOWN(SUM(ЗМІСТ!V51:V56)/1.5,0)</f>
        <v>18</v>
      </c>
      <c r="K18" s="56">
        <f>K17-ROUNDDOWN(SUM(ЗМІСТ!W51:W56)/1.5,0)</f>
        <v>16</v>
      </c>
      <c r="L18" s="56">
        <f>L17-ROUNDDOWN(SUM(ЗМІСТ!X51:X56)/1.5,0)</f>
        <v>16</v>
      </c>
      <c r="M18" s="56">
        <f>M17-ROUNDDOWN(SUM(ЗМІСТ!Y51:Y56)/1.5,0)</f>
        <v>16</v>
      </c>
      <c r="N18" s="56">
        <f>N17-ROUNDDOWN(SUM(ЗМІСТ!Z51:Z56)/1.5,0)</f>
        <v>18</v>
      </c>
      <c r="O18" s="56">
        <f>O17-ROUNDDOWN(SUM(ЗМІСТ!AA51:AA56)/1.5,0)</f>
        <v>12</v>
      </c>
      <c r="P18" s="56">
        <f>P17-ROUNDDOWN(SUM(ЗМІСТ!AB51:AB56)/1.5,0)</f>
        <v>10</v>
      </c>
      <c r="Q18" s="484">
        <f>SUM(I18:P18)</f>
        <v>124</v>
      </c>
      <c r="R18" s="484"/>
      <c r="S18" s="484"/>
      <c r="T18" s="484"/>
      <c r="U18" s="485"/>
    </row>
    <row r="19" spans="1:21" ht="19.5" customHeight="1">
      <c r="A19" s="483" t="s">
        <v>66</v>
      </c>
      <c r="B19" s="472"/>
      <c r="C19" s="472"/>
      <c r="D19" s="472"/>
      <c r="E19" s="472"/>
      <c r="F19" s="472"/>
      <c r="G19" s="472"/>
      <c r="H19" s="472"/>
      <c r="I19" s="84">
        <f>10*(30-SUM(ЗМІСТ!U51:U56)-SUM(ЗМІСТ!U47:U47))</f>
        <v>300</v>
      </c>
      <c r="J19" s="84">
        <f>10*(30-SUM(ЗМІСТ!V51:V56)-SUM(ЗМІСТ!V47:V47))</f>
        <v>300</v>
      </c>
      <c r="K19" s="84">
        <f>10*(30-SUM(ЗМІСТ!W51:W56)-SUM(ЗМІСТ!W47:W47))</f>
        <v>270</v>
      </c>
      <c r="L19" s="84">
        <f>10*(30-SUM(ЗМІСТ!X51:X56)-SUM(ЗМІСТ!X47:X47))</f>
        <v>270</v>
      </c>
      <c r="M19" s="84">
        <f>10*(30-SUM(ЗМІСТ!Y51:Y56)-SUM(ЗМІСТ!Y47:Y47))</f>
        <v>270</v>
      </c>
      <c r="N19" s="84">
        <f>10*(30-SUM(ЗМІСТ!Z51:Z56)-SUM(ЗМІСТ!Z47:Z47))</f>
        <v>300</v>
      </c>
      <c r="O19" s="84">
        <f>10*(30-SUM(ЗМІСТ!AA51:AA56)-SUM(ЗМІСТ!AA47:AA47))</f>
        <v>180</v>
      </c>
      <c r="P19" s="84">
        <f>10*(30-SUM(ЗМІСТ!AB51:AB56)-SUM(ЗМІСТ!AB47:AB47))</f>
        <v>210</v>
      </c>
      <c r="Q19" s="484">
        <f>SUM(I19:P19)</f>
        <v>2100</v>
      </c>
      <c r="R19" s="484"/>
      <c r="S19" s="484"/>
      <c r="T19" s="484"/>
      <c r="U19" s="485"/>
    </row>
    <row r="20" spans="1:21" ht="19.5" customHeight="1">
      <c r="A20" s="483" t="s">
        <v>67</v>
      </c>
      <c r="B20" s="472"/>
      <c r="C20" s="472"/>
      <c r="D20" s="472"/>
      <c r="E20" s="472"/>
      <c r="F20" s="472"/>
      <c r="G20" s="472"/>
      <c r="H20" s="472"/>
      <c r="I20" s="57">
        <f>I19/I18</f>
        <v>16.666666666666668</v>
      </c>
      <c r="J20" s="57">
        <f aca="true" t="shared" si="0" ref="J20:P20">J19/J18</f>
        <v>16.666666666666668</v>
      </c>
      <c r="K20" s="57">
        <f t="shared" si="0"/>
        <v>16.875</v>
      </c>
      <c r="L20" s="57">
        <f t="shared" si="0"/>
        <v>16.875</v>
      </c>
      <c r="M20" s="57">
        <f t="shared" si="0"/>
        <v>16.875</v>
      </c>
      <c r="N20" s="57">
        <f t="shared" si="0"/>
        <v>16.666666666666668</v>
      </c>
      <c r="O20" s="57">
        <f t="shared" si="0"/>
        <v>15</v>
      </c>
      <c r="P20" s="57">
        <f t="shared" si="0"/>
        <v>21</v>
      </c>
      <c r="Q20" s="487"/>
      <c r="R20" s="487"/>
      <c r="S20" s="487"/>
      <c r="T20" s="487"/>
      <c r="U20" s="488"/>
    </row>
    <row r="21" spans="1:21" ht="19.5" customHeight="1">
      <c r="A21" s="475" t="s">
        <v>68</v>
      </c>
      <c r="B21" s="476"/>
      <c r="C21" s="476"/>
      <c r="D21" s="476"/>
      <c r="E21" s="476"/>
      <c r="F21" s="476"/>
      <c r="G21" s="476"/>
      <c r="H21" s="476"/>
      <c r="I21" s="57">
        <f>ЗМІСТ!U86</f>
        <v>30</v>
      </c>
      <c r="J21" s="57">
        <f>ЗМІСТ!V86</f>
        <v>30</v>
      </c>
      <c r="K21" s="57">
        <f>ЗМІСТ!W86</f>
        <v>30</v>
      </c>
      <c r="L21" s="57">
        <f>ЗМІСТ!X86</f>
        <v>30</v>
      </c>
      <c r="M21" s="57">
        <f>ЗМІСТ!Y86</f>
        <v>30</v>
      </c>
      <c r="N21" s="57">
        <f>ЗМІСТ!Z86</f>
        <v>30</v>
      </c>
      <c r="O21" s="57">
        <f>ЗМІСТ!AA86</f>
        <v>30</v>
      </c>
      <c r="P21" s="57">
        <f>ЗМІСТ!AB86</f>
        <v>30</v>
      </c>
      <c r="Q21" s="477">
        <f>SUM(I21:P21)</f>
        <v>240</v>
      </c>
      <c r="R21" s="477"/>
      <c r="S21" s="477"/>
      <c r="T21" s="477"/>
      <c r="U21" s="478"/>
    </row>
    <row r="22" spans="1:21" ht="19.5" customHeight="1">
      <c r="A22" s="483" t="s">
        <v>69</v>
      </c>
      <c r="B22" s="472"/>
      <c r="C22" s="472"/>
      <c r="D22" s="472"/>
      <c r="E22" s="472"/>
      <c r="F22" s="472"/>
      <c r="G22" s="472"/>
      <c r="H22" s="472"/>
      <c r="I22" s="6">
        <f>ЗМІСТ!U88</f>
        <v>1</v>
      </c>
      <c r="J22" s="6">
        <f>ЗМІСТ!V88</f>
        <v>2</v>
      </c>
      <c r="K22" s="6">
        <f>ЗМІСТ!W88</f>
        <v>1</v>
      </c>
      <c r="L22" s="6">
        <f>ЗМІСТ!X88</f>
        <v>2</v>
      </c>
      <c r="M22" s="6">
        <f>ЗМІСТ!Y88</f>
        <v>1</v>
      </c>
      <c r="N22" s="6">
        <f>ЗМІСТ!Z88</f>
        <v>1</v>
      </c>
      <c r="O22" s="6">
        <f>ЗМІСТ!AA88</f>
        <v>2</v>
      </c>
      <c r="P22" s="6">
        <f>ЗМІСТ!AB88</f>
        <v>1</v>
      </c>
      <c r="Q22" s="487">
        <f>SUM(I22:P22)</f>
        <v>11</v>
      </c>
      <c r="R22" s="487"/>
      <c r="S22" s="487"/>
      <c r="T22" s="487"/>
      <c r="U22" s="488"/>
    </row>
    <row r="23" spans="1:21" ht="19.5" customHeight="1">
      <c r="A23" s="483" t="s">
        <v>101</v>
      </c>
      <c r="B23" s="472"/>
      <c r="C23" s="472"/>
      <c r="D23" s="472"/>
      <c r="E23" s="472"/>
      <c r="F23" s="472"/>
      <c r="G23" s="472"/>
      <c r="H23" s="472"/>
      <c r="I23" s="6">
        <f>ЗМІСТ!U89</f>
        <v>5</v>
      </c>
      <c r="J23" s="6">
        <f>ЗМІСТ!V89</f>
        <v>6</v>
      </c>
      <c r="K23" s="6">
        <f>ЗМІСТ!W89</f>
        <v>4</v>
      </c>
      <c r="L23" s="6">
        <f>ЗМІСТ!X89</f>
        <v>5</v>
      </c>
      <c r="M23" s="6">
        <f>ЗМІСТ!Y89</f>
        <v>5</v>
      </c>
      <c r="N23" s="6">
        <f>ЗМІСТ!Z89</f>
        <v>7</v>
      </c>
      <c r="O23" s="6">
        <f>ЗМІСТ!AA89</f>
        <v>3</v>
      </c>
      <c r="P23" s="6">
        <f>ЗМІСТ!AB89</f>
        <v>4</v>
      </c>
      <c r="Q23" s="487">
        <f>SUM(I23:P23)</f>
        <v>39</v>
      </c>
      <c r="R23" s="487"/>
      <c r="S23" s="487"/>
      <c r="T23" s="487"/>
      <c r="U23" s="488"/>
    </row>
    <row r="24" spans="1:21" ht="19.5" customHeight="1">
      <c r="A24" s="489" t="s">
        <v>70</v>
      </c>
      <c r="B24" s="490"/>
      <c r="C24" s="490"/>
      <c r="D24" s="490"/>
      <c r="E24" s="490"/>
      <c r="F24" s="490"/>
      <c r="G24" s="490"/>
      <c r="H24" s="491"/>
      <c r="I24" s="58">
        <f>ЗМІСТ!U90</f>
        <v>0</v>
      </c>
      <c r="J24" s="58">
        <f>ЗМІСТ!V90</f>
        <v>0</v>
      </c>
      <c r="K24" s="58">
        <f>ЗМІСТ!W90</f>
        <v>0</v>
      </c>
      <c r="L24" s="58">
        <f>ЗМІСТ!X90</f>
        <v>0</v>
      </c>
      <c r="M24" s="58">
        <f>ЗМІСТ!Y90</f>
        <v>1</v>
      </c>
      <c r="N24" s="58">
        <f>ЗМІСТ!Z90</f>
        <v>0</v>
      </c>
      <c r="O24" s="58">
        <f>ЗМІСТ!AA90</f>
        <v>1</v>
      </c>
      <c r="P24" s="58">
        <f>ЗМІСТ!AB90</f>
        <v>0</v>
      </c>
      <c r="Q24" s="487">
        <f>SUM(I24:P24)</f>
        <v>2</v>
      </c>
      <c r="R24" s="487"/>
      <c r="S24" s="487"/>
      <c r="T24" s="487"/>
      <c r="U24" s="488"/>
    </row>
    <row r="25" spans="1:21" ht="19.5" customHeight="1" thickBot="1">
      <c r="A25" s="492" t="s">
        <v>106</v>
      </c>
      <c r="B25" s="493"/>
      <c r="C25" s="493"/>
      <c r="D25" s="493"/>
      <c r="E25" s="493"/>
      <c r="F25" s="493"/>
      <c r="G25" s="493"/>
      <c r="H25" s="493"/>
      <c r="I25" s="59">
        <f>ЗМІСТ!U91</f>
        <v>0</v>
      </c>
      <c r="J25" s="59">
        <f>ЗМІСТ!V91</f>
        <v>0</v>
      </c>
      <c r="K25" s="59">
        <v>1</v>
      </c>
      <c r="L25" s="59">
        <v>1</v>
      </c>
      <c r="M25" s="59">
        <v>1</v>
      </c>
      <c r="N25" s="59">
        <v>1</v>
      </c>
      <c r="O25" s="59">
        <v>1</v>
      </c>
      <c r="P25" s="59">
        <v>1</v>
      </c>
      <c r="Q25" s="494">
        <f>SUM(I25:P25)</f>
        <v>6</v>
      </c>
      <c r="R25" s="494"/>
      <c r="S25" s="494"/>
      <c r="T25" s="494"/>
      <c r="U25" s="495"/>
    </row>
    <row r="26" spans="1:21" ht="1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21" ht="1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s="54" customFormat="1" ht="24.75" customHeight="1">
      <c r="A28" s="501" t="s">
        <v>102</v>
      </c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</row>
    <row r="29" spans="1:21" s="60" customFormat="1" ht="18.75">
      <c r="A29" s="93"/>
      <c r="B29" s="94"/>
      <c r="C29" s="95"/>
      <c r="D29" s="96"/>
      <c r="E29" s="97"/>
      <c r="F29" s="97"/>
      <c r="G29" s="97"/>
      <c r="H29" s="98"/>
      <c r="I29" s="99"/>
      <c r="J29" s="99"/>
      <c r="K29" s="97"/>
      <c r="L29" s="97"/>
      <c r="M29" s="97"/>
      <c r="N29" s="97"/>
      <c r="O29" s="97"/>
      <c r="P29" s="97"/>
      <c r="Q29" s="99"/>
      <c r="R29" s="99"/>
      <c r="S29" s="99"/>
      <c r="T29" s="99"/>
      <c r="U29" s="99"/>
    </row>
    <row r="30" spans="1:21" s="61" customFormat="1" ht="18.75">
      <c r="A30" s="100" t="s">
        <v>161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486" t="s">
        <v>71</v>
      </c>
      <c r="N30" s="486"/>
      <c r="O30" s="486"/>
      <c r="P30" s="486"/>
      <c r="Q30" s="486"/>
      <c r="R30" s="486"/>
      <c r="S30" s="486"/>
      <c r="T30" s="486"/>
      <c r="U30" s="486"/>
    </row>
    <row r="31" spans="1:21" s="61" customFormat="1" ht="24.75" customHeight="1">
      <c r="A31" s="102" t="s">
        <v>139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486" t="s">
        <v>112</v>
      </c>
      <c r="N31" s="486"/>
      <c r="O31" s="486"/>
      <c r="P31" s="486"/>
      <c r="Q31" s="486"/>
      <c r="R31" s="486"/>
      <c r="S31" s="486"/>
      <c r="T31" s="486"/>
      <c r="U31" s="486"/>
    </row>
    <row r="32" spans="1:21" s="62" customFormat="1" ht="19.5" customHeight="1">
      <c r="A32" s="102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s="61" customFormat="1" ht="19.5" customHeight="1">
      <c r="A33" s="103" t="s">
        <v>103</v>
      </c>
      <c r="B33" s="103"/>
      <c r="C33" s="103"/>
      <c r="D33" s="103"/>
      <c r="E33" s="104"/>
      <c r="F33" s="105"/>
      <c r="G33" s="105"/>
      <c r="H33" s="106" t="s">
        <v>262</v>
      </c>
      <c r="I33" s="106"/>
      <c r="J33" s="106"/>
      <c r="K33" s="106"/>
      <c r="L33" s="106"/>
      <c r="M33" s="486" t="s">
        <v>104</v>
      </c>
      <c r="N33" s="486"/>
      <c r="O33" s="486"/>
      <c r="P33" s="486"/>
      <c r="Q33" s="486"/>
      <c r="R33" s="486"/>
      <c r="S33" s="486"/>
      <c r="T33" s="486"/>
      <c r="U33" s="486"/>
    </row>
    <row r="34" spans="1:21" s="63" customFormat="1" ht="24.75" customHeight="1">
      <c r="A34" s="101"/>
      <c r="B34" s="101"/>
      <c r="C34" s="107"/>
      <c r="D34" s="107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s="63" customFormat="1" ht="36" customHeight="1">
      <c r="A35" s="108" t="s">
        <v>162</v>
      </c>
      <c r="B35" s="108"/>
      <c r="C35" s="108"/>
      <c r="D35" s="108"/>
      <c r="E35" s="109"/>
      <c r="F35" s="212"/>
      <c r="G35" s="212"/>
      <c r="H35" s="108" t="s">
        <v>270</v>
      </c>
      <c r="I35" s="108"/>
      <c r="J35" s="108"/>
      <c r="K35" s="108"/>
      <c r="L35" s="496" t="s">
        <v>263</v>
      </c>
      <c r="M35" s="496"/>
      <c r="N35" s="496"/>
      <c r="O35" s="496"/>
      <c r="P35" s="496"/>
      <c r="Q35" s="496"/>
      <c r="R35" s="496"/>
      <c r="S35" s="497" t="s">
        <v>264</v>
      </c>
      <c r="T35" s="497"/>
      <c r="U35" s="497"/>
    </row>
    <row r="36" spans="1:21" ht="12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</sheetData>
  <sheetProtection/>
  <mergeCells count="46">
    <mergeCell ref="Q20:U20"/>
    <mergeCell ref="A22:H22"/>
    <mergeCell ref="L35:R35"/>
    <mergeCell ref="S35:U35"/>
    <mergeCell ref="B10:G10"/>
    <mergeCell ref="J10:K10"/>
    <mergeCell ref="B12:G12"/>
    <mergeCell ref="J12:K12"/>
    <mergeCell ref="A28:U28"/>
    <mergeCell ref="M30:U30"/>
    <mergeCell ref="A20:H20"/>
    <mergeCell ref="M31:U31"/>
    <mergeCell ref="M33:U33"/>
    <mergeCell ref="A23:H23"/>
    <mergeCell ref="Q23:U23"/>
    <mergeCell ref="A24:H24"/>
    <mergeCell ref="Q24:U24"/>
    <mergeCell ref="A25:H25"/>
    <mergeCell ref="Q25:U25"/>
    <mergeCell ref="Q22:U22"/>
    <mergeCell ref="Q16:U16"/>
    <mergeCell ref="A17:H17"/>
    <mergeCell ref="Q17:U17"/>
    <mergeCell ref="A19:H19"/>
    <mergeCell ref="Q19:U19"/>
    <mergeCell ref="A18:H18"/>
    <mergeCell ref="Q18:U18"/>
    <mergeCell ref="A21:H21"/>
    <mergeCell ref="Q21:U21"/>
    <mergeCell ref="B7:G7"/>
    <mergeCell ref="J7:K7"/>
    <mergeCell ref="B11:G11"/>
    <mergeCell ref="J11:K11"/>
    <mergeCell ref="A15:D15"/>
    <mergeCell ref="A16:H16"/>
    <mergeCell ref="B8:G8"/>
    <mergeCell ref="J8:K8"/>
    <mergeCell ref="B9:G9"/>
    <mergeCell ref="J9:K9"/>
    <mergeCell ref="A3:C3"/>
    <mergeCell ref="A4:A6"/>
    <mergeCell ref="B4:G6"/>
    <mergeCell ref="H4:H6"/>
    <mergeCell ref="I4:K4"/>
    <mergeCell ref="I5:I6"/>
    <mergeCell ref="J5:K6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4"/>
  <sheetViews>
    <sheetView zoomScalePageLayoutView="0" workbookViewId="0" topLeftCell="A1">
      <selection activeCell="L4" sqref="L4"/>
    </sheetView>
  </sheetViews>
  <sheetFormatPr defaultColWidth="8.875" defaultRowHeight="12.75"/>
  <cols>
    <col min="1" max="1" width="11.75390625" style="14" customWidth="1"/>
    <col min="2" max="16384" width="8.875" style="14" customWidth="1"/>
  </cols>
  <sheetData>
    <row r="2" spans="1:9" ht="15.75">
      <c r="A2" s="502" t="s">
        <v>148</v>
      </c>
      <c r="B2" s="502"/>
      <c r="C2" s="502"/>
      <c r="D2" s="502"/>
      <c r="E2" s="502"/>
      <c r="F2" s="502"/>
      <c r="G2" s="502"/>
      <c r="H2" s="502"/>
      <c r="I2" s="502"/>
    </row>
    <row r="3" spans="1:9" ht="15.75">
      <c r="A3" s="66" t="s">
        <v>52</v>
      </c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</row>
    <row r="4" spans="1:9" ht="15.75">
      <c r="A4" s="66" t="s">
        <v>105</v>
      </c>
      <c r="B4" s="67">
        <f>COUNTA(ЗМІСТ!U11:U19,ЗМІСТ!U23:U42,ЗМІСТ!U47:U47,ЗМІСТ!U51:U56,ЗМІСТ!U67:U72,ЗМІСТ!U76:U81)</f>
        <v>8</v>
      </c>
      <c r="C4" s="67">
        <f>COUNTA(ЗМІСТ!V11:V19,ЗМІСТ!V23:V42,ЗМІСТ!V47:V47,ЗМІСТ!V51:V56,ЗМІСТ!V67:V72,ЗМІСТ!V76:V81)</f>
        <v>8</v>
      </c>
      <c r="D4" s="67">
        <f>COUNTA(ЗМІСТ!W11:W19,ЗМІСТ!W23:W42,ЗМІСТ!W47:W47,ЗМІСТ!W51:W56,ЗМІСТ!W67:W72,ЗМІСТ!W76:W81)</f>
        <v>8</v>
      </c>
      <c r="E4" s="67">
        <f>COUNTA(ЗМІСТ!X11:X19,ЗМІСТ!X23:X42,ЗМІСТ!X47:X47,ЗМІСТ!X51:X56,ЗМІСТ!X67:X72,ЗМІСТ!X76:X81)</f>
        <v>8</v>
      </c>
      <c r="F4" s="67">
        <f>COUNTA(ЗМІСТ!Y11:Y19,ЗМІСТ!Y23:Y42,ЗМІСТ!Y47:Y47,ЗМІСТ!Y51:Y56,ЗМІСТ!Y67:Y72,ЗМІСТ!Y76:Y81)</f>
        <v>7</v>
      </c>
      <c r="G4" s="67">
        <f>COUNTA(ЗМІСТ!Z11:Z19,ЗМІСТ!Z23:Z42,ЗМІСТ!Z47:Z47,ЗМІСТ!Z51:Z56,ЗМІСТ!Z67:Z72,ЗМІСТ!Z76:Z81)</f>
        <v>8</v>
      </c>
      <c r="H4" s="67">
        <f>COUNTA(ЗМІСТ!AA11:AA19,ЗМІСТ!AA23:AA42,ЗМІСТ!AA47:AA47,ЗМІСТ!AA51:AA56,ЗМІСТ!AA67:AA72,ЗМІСТ!AA76:AA81)</f>
        <v>8</v>
      </c>
      <c r="I4" s="67">
        <f>COUNTA(ЗМІСТ!AB11:AB19,ЗМІСТ!AB23:AB42,ЗМІСТ!AB47:AB47,ЗМІСТ!AB51:AB56,ЗМІСТ!AB67:AB72,ЗМІСТ!AB76:AB81)</f>
        <v>5</v>
      </c>
    </row>
  </sheetData>
  <sheetProtection/>
  <mergeCells count="1">
    <mergeCell ref="A2:I2"/>
  </mergeCells>
  <conditionalFormatting sqref="B4:I4">
    <cfRule type="cellIs" priority="1" dxfId="49" operator="lessThanOrEqual" stopIfTrue="1">
      <formula>8</formula>
    </cfRule>
    <cfRule type="cellIs" priority="2" dxfId="48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9"/>
  <sheetViews>
    <sheetView zoomScale="70" zoomScaleNormal="70" zoomScalePageLayoutView="0" workbookViewId="0" topLeftCell="A1">
      <selection activeCell="U26" sqref="U26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88"/>
      <c r="B1" s="189" t="s">
        <v>247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ht="17.25" thickBot="1" thickTop="1">
      <c r="A2" s="452" t="s">
        <v>229</v>
      </c>
      <c r="B2" s="455" t="s">
        <v>230</v>
      </c>
      <c r="C2" s="458" t="s">
        <v>248</v>
      </c>
      <c r="D2" s="459"/>
      <c r="E2" s="459"/>
      <c r="F2" s="459"/>
      <c r="G2" s="459"/>
      <c r="H2" s="459"/>
      <c r="I2" s="435" t="s">
        <v>232</v>
      </c>
      <c r="J2" s="435"/>
      <c r="K2" s="435"/>
      <c r="L2" s="435"/>
      <c r="M2" s="190">
        <v>18</v>
      </c>
      <c r="N2" s="191"/>
      <c r="O2" s="458" t="s">
        <v>249</v>
      </c>
      <c r="P2" s="459"/>
      <c r="Q2" s="459"/>
      <c r="R2" s="459"/>
      <c r="S2" s="459"/>
      <c r="T2" s="459"/>
      <c r="U2" s="435" t="s">
        <v>232</v>
      </c>
      <c r="V2" s="435"/>
      <c r="W2" s="435"/>
      <c r="X2" s="435"/>
      <c r="Y2" s="190">
        <v>18</v>
      </c>
      <c r="Z2" s="191"/>
      <c r="AA2" s="446" t="s">
        <v>234</v>
      </c>
    </row>
    <row r="3" spans="1:27" ht="16.5" thickBot="1">
      <c r="A3" s="453"/>
      <c r="B3" s="456"/>
      <c r="C3" s="449" t="s">
        <v>68</v>
      </c>
      <c r="D3" s="443" t="s">
        <v>13</v>
      </c>
      <c r="E3" s="439" t="s">
        <v>235</v>
      </c>
      <c r="F3" s="441"/>
      <c r="G3" s="441"/>
      <c r="H3" s="442"/>
      <c r="I3" s="443" t="s">
        <v>236</v>
      </c>
      <c r="J3" s="431" t="s">
        <v>237</v>
      </c>
      <c r="K3" s="431" t="s">
        <v>238</v>
      </c>
      <c r="L3" s="431" t="s">
        <v>239</v>
      </c>
      <c r="M3" s="439" t="s">
        <v>240</v>
      </c>
      <c r="N3" s="440"/>
      <c r="O3" s="449" t="s">
        <v>68</v>
      </c>
      <c r="P3" s="443" t="s">
        <v>13</v>
      </c>
      <c r="Q3" s="439" t="s">
        <v>235</v>
      </c>
      <c r="R3" s="441"/>
      <c r="S3" s="441"/>
      <c r="T3" s="442"/>
      <c r="U3" s="443" t="s">
        <v>236</v>
      </c>
      <c r="V3" s="431" t="s">
        <v>237</v>
      </c>
      <c r="W3" s="431" t="s">
        <v>238</v>
      </c>
      <c r="X3" s="431" t="s">
        <v>239</v>
      </c>
      <c r="Y3" s="439" t="s">
        <v>240</v>
      </c>
      <c r="Z3" s="440"/>
      <c r="AA3" s="447"/>
    </row>
    <row r="4" spans="1:27" ht="16.5" thickBot="1">
      <c r="A4" s="453"/>
      <c r="B4" s="456"/>
      <c r="C4" s="450"/>
      <c r="D4" s="444"/>
      <c r="E4" s="431" t="s">
        <v>0</v>
      </c>
      <c r="F4" s="439" t="s">
        <v>241</v>
      </c>
      <c r="G4" s="441"/>
      <c r="H4" s="442"/>
      <c r="I4" s="444"/>
      <c r="J4" s="438"/>
      <c r="K4" s="438"/>
      <c r="L4" s="438"/>
      <c r="M4" s="431" t="s">
        <v>242</v>
      </c>
      <c r="N4" s="433" t="s">
        <v>243</v>
      </c>
      <c r="O4" s="450"/>
      <c r="P4" s="444"/>
      <c r="Q4" s="431" t="s">
        <v>0</v>
      </c>
      <c r="R4" s="439" t="s">
        <v>241</v>
      </c>
      <c r="S4" s="441"/>
      <c r="T4" s="442"/>
      <c r="U4" s="444"/>
      <c r="V4" s="438"/>
      <c r="W4" s="438"/>
      <c r="X4" s="438"/>
      <c r="Y4" s="431" t="s">
        <v>242</v>
      </c>
      <c r="Z4" s="433" t="s">
        <v>243</v>
      </c>
      <c r="AA4" s="447"/>
    </row>
    <row r="5" spans="1:27" ht="37.5" thickBot="1">
      <c r="A5" s="454"/>
      <c r="B5" s="457"/>
      <c r="C5" s="451"/>
      <c r="D5" s="445"/>
      <c r="E5" s="432"/>
      <c r="F5" s="192" t="s">
        <v>244</v>
      </c>
      <c r="G5" s="192" t="s">
        <v>245</v>
      </c>
      <c r="H5" s="192" t="s">
        <v>246</v>
      </c>
      <c r="I5" s="445"/>
      <c r="J5" s="432"/>
      <c r="K5" s="432"/>
      <c r="L5" s="432"/>
      <c r="M5" s="432"/>
      <c r="N5" s="434"/>
      <c r="O5" s="451"/>
      <c r="P5" s="445"/>
      <c r="Q5" s="432"/>
      <c r="R5" s="192" t="s">
        <v>244</v>
      </c>
      <c r="S5" s="192" t="s">
        <v>245</v>
      </c>
      <c r="T5" s="192" t="s">
        <v>246</v>
      </c>
      <c r="U5" s="445"/>
      <c r="V5" s="432"/>
      <c r="W5" s="432"/>
      <c r="X5" s="432"/>
      <c r="Y5" s="432"/>
      <c r="Z5" s="434"/>
      <c r="AA5" s="448"/>
    </row>
    <row r="6" spans="1:27" ht="38.25" thickBot="1">
      <c r="A6" s="193">
        <v>1</v>
      </c>
      <c r="B6" s="194" t="s">
        <v>212</v>
      </c>
      <c r="C6" s="195">
        <v>3</v>
      </c>
      <c r="D6" s="196">
        <f>C6*30</f>
        <v>90</v>
      </c>
      <c r="E6" s="197">
        <f>SUM(F6:H6)</f>
        <v>0</v>
      </c>
      <c r="F6" s="198"/>
      <c r="G6" s="198"/>
      <c r="H6" s="198"/>
      <c r="I6" s="197">
        <f>D6-E6</f>
        <v>90</v>
      </c>
      <c r="J6" s="199">
        <f>E6/$M$2</f>
        <v>0</v>
      </c>
      <c r="K6" s="198"/>
      <c r="L6" s="197">
        <f>ROUND(C6/3,0)</f>
        <v>1</v>
      </c>
      <c r="M6" s="198"/>
      <c r="N6" s="200">
        <v>1</v>
      </c>
      <c r="O6" s="195"/>
      <c r="P6" s="196">
        <f aca="true" t="shared" si="0" ref="P6:P18">O6*30</f>
        <v>0</v>
      </c>
      <c r="Q6" s="197">
        <f aca="true" t="shared" si="1" ref="Q6:Q18">SUM(R6:T6)</f>
        <v>0</v>
      </c>
      <c r="R6" s="198"/>
      <c r="S6" s="198"/>
      <c r="T6" s="198"/>
      <c r="U6" s="197">
        <f aca="true" t="shared" si="2" ref="U6:U18">P6-Q6</f>
        <v>0</v>
      </c>
      <c r="V6" s="199">
        <f>Q6/$Y$2</f>
        <v>0</v>
      </c>
      <c r="W6" s="198"/>
      <c r="X6" s="197">
        <f aca="true" t="shared" si="3" ref="X6:X18">ROUND(O6/3,0)</f>
        <v>0</v>
      </c>
      <c r="Y6" s="198"/>
      <c r="Z6" s="200"/>
      <c r="AA6" s="201"/>
    </row>
    <row r="7" spans="1:27" ht="19.5" thickBot="1">
      <c r="A7" s="193">
        <v>2</v>
      </c>
      <c r="B7" s="202" t="s">
        <v>149</v>
      </c>
      <c r="C7" s="195">
        <v>3</v>
      </c>
      <c r="D7" s="196">
        <f aca="true" t="shared" si="4" ref="D7:D18">C7*30</f>
        <v>90</v>
      </c>
      <c r="E7" s="197">
        <f aca="true" t="shared" si="5" ref="E7:E18">SUM(F7:H7)</f>
        <v>0</v>
      </c>
      <c r="F7" s="198"/>
      <c r="G7" s="198"/>
      <c r="H7" s="198"/>
      <c r="I7" s="197">
        <f aca="true" t="shared" si="6" ref="I7:I18">D7-E7</f>
        <v>90</v>
      </c>
      <c r="J7" s="199">
        <f aca="true" t="shared" si="7" ref="J7:J18">E7/$M$2</f>
        <v>0</v>
      </c>
      <c r="K7" s="198"/>
      <c r="L7" s="197">
        <f>ROUND(C7/3,0)</f>
        <v>1</v>
      </c>
      <c r="M7" s="198"/>
      <c r="N7" s="200">
        <v>1</v>
      </c>
      <c r="O7" s="195"/>
      <c r="P7" s="196">
        <f t="shared" si="0"/>
        <v>0</v>
      </c>
      <c r="Q7" s="197">
        <f t="shared" si="1"/>
        <v>0</v>
      </c>
      <c r="R7" s="198"/>
      <c r="S7" s="198"/>
      <c r="T7" s="198"/>
      <c r="U7" s="197">
        <f t="shared" si="2"/>
        <v>0</v>
      </c>
      <c r="V7" s="199">
        <f aca="true" t="shared" si="8" ref="V7:V18">Q7/$Y$2</f>
        <v>0</v>
      </c>
      <c r="W7" s="198"/>
      <c r="X7" s="197">
        <f t="shared" si="3"/>
        <v>0</v>
      </c>
      <c r="Y7" s="198"/>
      <c r="Z7" s="200"/>
      <c r="AA7" s="201"/>
    </row>
    <row r="8" spans="1:27" ht="19.5" thickBot="1">
      <c r="A8" s="193">
        <v>3</v>
      </c>
      <c r="B8" s="202" t="s">
        <v>213</v>
      </c>
      <c r="C8" s="195">
        <v>3</v>
      </c>
      <c r="D8" s="196">
        <f t="shared" si="4"/>
        <v>90</v>
      </c>
      <c r="E8" s="197">
        <f t="shared" si="5"/>
        <v>0</v>
      </c>
      <c r="F8" s="198"/>
      <c r="G8" s="198"/>
      <c r="H8" s="198"/>
      <c r="I8" s="197">
        <f t="shared" si="6"/>
        <v>90</v>
      </c>
      <c r="J8" s="199">
        <f t="shared" si="7"/>
        <v>0</v>
      </c>
      <c r="K8" s="198"/>
      <c r="L8" s="197">
        <f aca="true" t="shared" si="9" ref="L8:L18">ROUND(C8/3,0)</f>
        <v>1</v>
      </c>
      <c r="M8" s="198"/>
      <c r="N8" s="200"/>
      <c r="O8" s="195">
        <v>3</v>
      </c>
      <c r="P8" s="196">
        <f t="shared" si="0"/>
        <v>90</v>
      </c>
      <c r="Q8" s="197">
        <f t="shared" si="1"/>
        <v>0</v>
      </c>
      <c r="R8" s="198"/>
      <c r="S8" s="198"/>
      <c r="T8" s="198"/>
      <c r="U8" s="197">
        <f t="shared" si="2"/>
        <v>90</v>
      </c>
      <c r="V8" s="199">
        <f t="shared" si="8"/>
        <v>0</v>
      </c>
      <c r="W8" s="198"/>
      <c r="X8" s="197">
        <f t="shared" si="3"/>
        <v>1</v>
      </c>
      <c r="Y8" s="198"/>
      <c r="Z8" s="200">
        <v>2</v>
      </c>
      <c r="AA8" s="201"/>
    </row>
    <row r="9" spans="1:27" ht="19.5" thickBot="1">
      <c r="A9" s="193">
        <v>4</v>
      </c>
      <c r="B9" s="202" t="s">
        <v>222</v>
      </c>
      <c r="C9" s="195">
        <v>3</v>
      </c>
      <c r="D9" s="196">
        <f t="shared" si="4"/>
        <v>90</v>
      </c>
      <c r="E9" s="197">
        <f t="shared" si="5"/>
        <v>0</v>
      </c>
      <c r="F9" s="198"/>
      <c r="G9" s="198"/>
      <c r="H9" s="198"/>
      <c r="I9" s="197">
        <f t="shared" si="6"/>
        <v>90</v>
      </c>
      <c r="J9" s="199">
        <f t="shared" si="7"/>
        <v>0</v>
      </c>
      <c r="K9" s="198"/>
      <c r="L9" s="197">
        <f t="shared" si="9"/>
        <v>1</v>
      </c>
      <c r="M9" s="198"/>
      <c r="N9" s="200"/>
      <c r="O9" s="195">
        <v>3</v>
      </c>
      <c r="P9" s="196">
        <f t="shared" si="0"/>
        <v>90</v>
      </c>
      <c r="Q9" s="197">
        <f t="shared" si="1"/>
        <v>0</v>
      </c>
      <c r="R9" s="198"/>
      <c r="S9" s="198"/>
      <c r="T9" s="198"/>
      <c r="U9" s="197">
        <f t="shared" si="2"/>
        <v>90</v>
      </c>
      <c r="V9" s="199">
        <f t="shared" si="8"/>
        <v>0</v>
      </c>
      <c r="W9" s="198"/>
      <c r="X9" s="197">
        <f t="shared" si="3"/>
        <v>1</v>
      </c>
      <c r="Y9" s="198"/>
      <c r="Z9" s="200">
        <v>2</v>
      </c>
      <c r="AA9" s="201"/>
    </row>
    <row r="10" spans="1:27" ht="19.5" thickBot="1">
      <c r="A10" s="193">
        <v>5</v>
      </c>
      <c r="B10" s="203" t="s">
        <v>153</v>
      </c>
      <c r="C10" s="195">
        <v>5</v>
      </c>
      <c r="D10" s="196">
        <f t="shared" si="4"/>
        <v>150</v>
      </c>
      <c r="E10" s="197">
        <f t="shared" si="5"/>
        <v>0</v>
      </c>
      <c r="F10" s="198"/>
      <c r="G10" s="198"/>
      <c r="H10" s="198"/>
      <c r="I10" s="197">
        <f t="shared" si="6"/>
        <v>150</v>
      </c>
      <c r="J10" s="199">
        <f t="shared" si="7"/>
        <v>0</v>
      </c>
      <c r="K10" s="198"/>
      <c r="L10" s="197">
        <f t="shared" si="9"/>
        <v>2</v>
      </c>
      <c r="M10" s="198">
        <v>1</v>
      </c>
      <c r="N10" s="200"/>
      <c r="O10" s="195"/>
      <c r="P10" s="196">
        <f t="shared" si="0"/>
        <v>0</v>
      </c>
      <c r="Q10" s="197">
        <f t="shared" si="1"/>
        <v>0</v>
      </c>
      <c r="R10" s="198"/>
      <c r="S10" s="198"/>
      <c r="T10" s="198"/>
      <c r="U10" s="197">
        <f t="shared" si="2"/>
        <v>0</v>
      </c>
      <c r="V10" s="199">
        <f t="shared" si="8"/>
        <v>0</v>
      </c>
      <c r="W10" s="198"/>
      <c r="X10" s="197">
        <f t="shared" si="3"/>
        <v>0</v>
      </c>
      <c r="Y10" s="198"/>
      <c r="Z10" s="200"/>
      <c r="AA10" s="201"/>
    </row>
    <row r="11" spans="1:27" ht="19.5" thickBot="1">
      <c r="A11" s="193">
        <v>6</v>
      </c>
      <c r="B11" s="203" t="s">
        <v>157</v>
      </c>
      <c r="C11" s="195">
        <v>3</v>
      </c>
      <c r="D11" s="196">
        <f t="shared" si="4"/>
        <v>90</v>
      </c>
      <c r="E11" s="197">
        <f t="shared" si="5"/>
        <v>0</v>
      </c>
      <c r="F11" s="198"/>
      <c r="G11" s="198"/>
      <c r="H11" s="198"/>
      <c r="I11" s="197">
        <f t="shared" si="6"/>
        <v>90</v>
      </c>
      <c r="J11" s="199">
        <f t="shared" si="7"/>
        <v>0</v>
      </c>
      <c r="K11" s="198"/>
      <c r="L11" s="197">
        <f t="shared" si="9"/>
        <v>1</v>
      </c>
      <c r="M11" s="198"/>
      <c r="N11" s="200">
        <v>1</v>
      </c>
      <c r="O11" s="195"/>
      <c r="P11" s="196">
        <f t="shared" si="0"/>
        <v>0</v>
      </c>
      <c r="Q11" s="197">
        <f t="shared" si="1"/>
        <v>0</v>
      </c>
      <c r="R11" s="198"/>
      <c r="S11" s="198"/>
      <c r="T11" s="198"/>
      <c r="U11" s="197">
        <f t="shared" si="2"/>
        <v>0</v>
      </c>
      <c r="V11" s="199">
        <f t="shared" si="8"/>
        <v>0</v>
      </c>
      <c r="W11" s="198"/>
      <c r="X11" s="197">
        <f t="shared" si="3"/>
        <v>0</v>
      </c>
      <c r="Y11" s="198"/>
      <c r="Z11" s="200"/>
      <c r="AA11" s="201"/>
    </row>
    <row r="12" spans="1:27" ht="19.5" thickBot="1">
      <c r="A12" s="193">
        <v>7</v>
      </c>
      <c r="B12" s="202" t="s">
        <v>214</v>
      </c>
      <c r="C12" s="195">
        <v>5</v>
      </c>
      <c r="D12" s="196">
        <f t="shared" si="4"/>
        <v>150</v>
      </c>
      <c r="E12" s="197">
        <f t="shared" si="5"/>
        <v>0</v>
      </c>
      <c r="F12" s="198"/>
      <c r="G12" s="198"/>
      <c r="H12" s="198"/>
      <c r="I12" s="197">
        <f t="shared" si="6"/>
        <v>150</v>
      </c>
      <c r="J12" s="199">
        <f t="shared" si="7"/>
        <v>0</v>
      </c>
      <c r="K12" s="198"/>
      <c r="L12" s="197">
        <f t="shared" si="9"/>
        <v>2</v>
      </c>
      <c r="M12" s="198"/>
      <c r="N12" s="200">
        <v>1</v>
      </c>
      <c r="O12" s="195">
        <v>3</v>
      </c>
      <c r="P12" s="196">
        <f t="shared" si="0"/>
        <v>90</v>
      </c>
      <c r="Q12" s="197">
        <f t="shared" si="1"/>
        <v>0</v>
      </c>
      <c r="R12" s="198"/>
      <c r="S12" s="198"/>
      <c r="T12" s="198"/>
      <c r="U12" s="197">
        <f t="shared" si="2"/>
        <v>90</v>
      </c>
      <c r="V12" s="199">
        <f t="shared" si="8"/>
        <v>0</v>
      </c>
      <c r="W12" s="198"/>
      <c r="X12" s="197">
        <f t="shared" si="3"/>
        <v>1</v>
      </c>
      <c r="Y12" s="198">
        <v>2</v>
      </c>
      <c r="Z12" s="200"/>
      <c r="AA12" s="201"/>
    </row>
    <row r="13" spans="1:27" ht="19.5" thickBot="1">
      <c r="A13" s="193">
        <v>8</v>
      </c>
      <c r="B13" s="202" t="s">
        <v>135</v>
      </c>
      <c r="C13" s="195">
        <v>5</v>
      </c>
      <c r="D13" s="196">
        <f t="shared" si="4"/>
        <v>150</v>
      </c>
      <c r="E13" s="197">
        <f t="shared" si="5"/>
        <v>0</v>
      </c>
      <c r="F13" s="198"/>
      <c r="G13" s="198"/>
      <c r="H13" s="198"/>
      <c r="I13" s="197">
        <f t="shared" si="6"/>
        <v>150</v>
      </c>
      <c r="J13" s="199">
        <f t="shared" si="7"/>
        <v>0</v>
      </c>
      <c r="K13" s="198"/>
      <c r="L13" s="197">
        <f t="shared" si="9"/>
        <v>2</v>
      </c>
      <c r="M13" s="198"/>
      <c r="N13" s="200">
        <v>1</v>
      </c>
      <c r="O13" s="195"/>
      <c r="P13" s="196">
        <f t="shared" si="0"/>
        <v>0</v>
      </c>
      <c r="Q13" s="197">
        <f t="shared" si="1"/>
        <v>0</v>
      </c>
      <c r="R13" s="198"/>
      <c r="S13" s="198"/>
      <c r="T13" s="198"/>
      <c r="U13" s="197">
        <f t="shared" si="2"/>
        <v>0</v>
      </c>
      <c r="V13" s="199">
        <f t="shared" si="8"/>
        <v>0</v>
      </c>
      <c r="W13" s="198"/>
      <c r="X13" s="197">
        <f t="shared" si="3"/>
        <v>0</v>
      </c>
      <c r="Y13" s="198"/>
      <c r="Z13" s="200"/>
      <c r="AA13" s="201"/>
    </row>
    <row r="14" spans="1:27" ht="19.5" thickBot="1">
      <c r="A14" s="193">
        <v>9</v>
      </c>
      <c r="B14" s="194" t="s">
        <v>150</v>
      </c>
      <c r="C14" s="195"/>
      <c r="D14" s="196">
        <f t="shared" si="4"/>
        <v>0</v>
      </c>
      <c r="E14" s="197">
        <f t="shared" si="5"/>
        <v>0</v>
      </c>
      <c r="F14" s="198"/>
      <c r="G14" s="198"/>
      <c r="H14" s="198"/>
      <c r="I14" s="197">
        <f t="shared" si="6"/>
        <v>0</v>
      </c>
      <c r="J14" s="199">
        <f t="shared" si="7"/>
        <v>0</v>
      </c>
      <c r="K14" s="198"/>
      <c r="L14" s="197">
        <f t="shared" si="9"/>
        <v>0</v>
      </c>
      <c r="M14" s="198"/>
      <c r="N14" s="200"/>
      <c r="O14" s="195">
        <v>3</v>
      </c>
      <c r="P14" s="196">
        <f t="shared" si="0"/>
        <v>90</v>
      </c>
      <c r="Q14" s="197">
        <f t="shared" si="1"/>
        <v>0</v>
      </c>
      <c r="R14" s="198"/>
      <c r="S14" s="198"/>
      <c r="T14" s="198"/>
      <c r="U14" s="197">
        <f t="shared" si="2"/>
        <v>90</v>
      </c>
      <c r="V14" s="199">
        <f t="shared" si="8"/>
        <v>0</v>
      </c>
      <c r="W14" s="198"/>
      <c r="X14" s="197">
        <f t="shared" si="3"/>
        <v>1</v>
      </c>
      <c r="Y14" s="198"/>
      <c r="Z14" s="200">
        <v>2</v>
      </c>
      <c r="AA14" s="201"/>
    </row>
    <row r="15" spans="1:27" ht="19.5" thickBot="1">
      <c r="A15" s="193">
        <v>10</v>
      </c>
      <c r="B15" s="194" t="s">
        <v>159</v>
      </c>
      <c r="C15" s="195"/>
      <c r="D15" s="196">
        <f t="shared" si="4"/>
        <v>0</v>
      </c>
      <c r="E15" s="197">
        <f t="shared" si="5"/>
        <v>0</v>
      </c>
      <c r="F15" s="198"/>
      <c r="G15" s="198"/>
      <c r="H15" s="198"/>
      <c r="I15" s="197">
        <f t="shared" si="6"/>
        <v>0</v>
      </c>
      <c r="J15" s="199">
        <f t="shared" si="7"/>
        <v>0</v>
      </c>
      <c r="K15" s="198"/>
      <c r="L15" s="197">
        <f t="shared" si="9"/>
        <v>0</v>
      </c>
      <c r="M15" s="198"/>
      <c r="N15" s="200"/>
      <c r="O15" s="195">
        <v>3</v>
      </c>
      <c r="P15" s="196">
        <f t="shared" si="0"/>
        <v>90</v>
      </c>
      <c r="Q15" s="197">
        <f t="shared" si="1"/>
        <v>0</v>
      </c>
      <c r="R15" s="198"/>
      <c r="S15" s="198"/>
      <c r="T15" s="198"/>
      <c r="U15" s="197">
        <f t="shared" si="2"/>
        <v>90</v>
      </c>
      <c r="V15" s="199">
        <f t="shared" si="8"/>
        <v>0</v>
      </c>
      <c r="W15" s="198"/>
      <c r="X15" s="197">
        <f t="shared" si="3"/>
        <v>1</v>
      </c>
      <c r="Y15" s="198"/>
      <c r="Z15" s="200">
        <v>2</v>
      </c>
      <c r="AA15" s="201"/>
    </row>
    <row r="16" spans="1:27" ht="19.5" thickBot="1">
      <c r="A16" s="193">
        <v>11</v>
      </c>
      <c r="B16" s="203" t="s">
        <v>154</v>
      </c>
      <c r="C16" s="195"/>
      <c r="D16" s="196">
        <f t="shared" si="4"/>
        <v>0</v>
      </c>
      <c r="E16" s="197">
        <f t="shared" si="5"/>
        <v>0</v>
      </c>
      <c r="F16" s="198"/>
      <c r="G16" s="198"/>
      <c r="H16" s="198"/>
      <c r="I16" s="197">
        <f t="shared" si="6"/>
        <v>0</v>
      </c>
      <c r="J16" s="199">
        <f t="shared" si="7"/>
        <v>0</v>
      </c>
      <c r="K16" s="198"/>
      <c r="L16" s="197">
        <f t="shared" si="9"/>
        <v>0</v>
      </c>
      <c r="M16" s="198"/>
      <c r="N16" s="200"/>
      <c r="O16" s="195">
        <v>5</v>
      </c>
      <c r="P16" s="196">
        <f t="shared" si="0"/>
        <v>150</v>
      </c>
      <c r="Q16" s="197">
        <f t="shared" si="1"/>
        <v>0</v>
      </c>
      <c r="R16" s="198"/>
      <c r="S16" s="198"/>
      <c r="T16" s="198"/>
      <c r="U16" s="197">
        <f t="shared" si="2"/>
        <v>150</v>
      </c>
      <c r="V16" s="199">
        <f t="shared" si="8"/>
        <v>0</v>
      </c>
      <c r="W16" s="198"/>
      <c r="X16" s="197">
        <f t="shared" si="3"/>
        <v>2</v>
      </c>
      <c r="Y16" s="198">
        <v>2</v>
      </c>
      <c r="Z16" s="200"/>
      <c r="AA16" s="201"/>
    </row>
    <row r="17" spans="1:27" ht="19.5" thickBot="1">
      <c r="A17" s="193">
        <v>12</v>
      </c>
      <c r="B17" s="194" t="s">
        <v>136</v>
      </c>
      <c r="C17" s="195"/>
      <c r="D17" s="196">
        <f t="shared" si="4"/>
        <v>0</v>
      </c>
      <c r="E17" s="197">
        <f t="shared" si="5"/>
        <v>0</v>
      </c>
      <c r="F17" s="204"/>
      <c r="G17" s="204"/>
      <c r="H17" s="204"/>
      <c r="I17" s="197">
        <f t="shared" si="6"/>
        <v>0</v>
      </c>
      <c r="J17" s="199">
        <f t="shared" si="7"/>
        <v>0</v>
      </c>
      <c r="K17" s="198"/>
      <c r="L17" s="197">
        <f t="shared" si="9"/>
        <v>0</v>
      </c>
      <c r="M17" s="198"/>
      <c r="N17" s="200"/>
      <c r="O17" s="195">
        <v>5</v>
      </c>
      <c r="P17" s="196">
        <f t="shared" si="0"/>
        <v>150</v>
      </c>
      <c r="Q17" s="197">
        <f t="shared" si="1"/>
        <v>0</v>
      </c>
      <c r="R17" s="198"/>
      <c r="S17" s="198"/>
      <c r="T17" s="198"/>
      <c r="U17" s="197">
        <f t="shared" si="2"/>
        <v>150</v>
      </c>
      <c r="V17" s="199">
        <f t="shared" si="8"/>
        <v>0</v>
      </c>
      <c r="W17" s="198"/>
      <c r="X17" s="197">
        <f t="shared" si="3"/>
        <v>2</v>
      </c>
      <c r="Y17" s="198"/>
      <c r="Z17" s="200">
        <v>2</v>
      </c>
      <c r="AA17" s="201"/>
    </row>
    <row r="18" spans="1:27" ht="19.5" thickBot="1">
      <c r="A18" s="193">
        <v>13</v>
      </c>
      <c r="B18" s="202" t="s">
        <v>140</v>
      </c>
      <c r="C18" s="195"/>
      <c r="D18" s="196">
        <f t="shared" si="4"/>
        <v>0</v>
      </c>
      <c r="E18" s="197">
        <f t="shared" si="5"/>
        <v>0</v>
      </c>
      <c r="F18" s="198"/>
      <c r="G18" s="198"/>
      <c r="H18" s="198"/>
      <c r="I18" s="197">
        <f t="shared" si="6"/>
        <v>0</v>
      </c>
      <c r="J18" s="199">
        <f t="shared" si="7"/>
        <v>0</v>
      </c>
      <c r="K18" s="198"/>
      <c r="L18" s="197">
        <f t="shared" si="9"/>
        <v>0</v>
      </c>
      <c r="M18" s="198"/>
      <c r="N18" s="200"/>
      <c r="O18" s="195">
        <v>5</v>
      </c>
      <c r="P18" s="196">
        <f t="shared" si="0"/>
        <v>150</v>
      </c>
      <c r="Q18" s="197">
        <f t="shared" si="1"/>
        <v>0</v>
      </c>
      <c r="R18" s="198"/>
      <c r="S18" s="198"/>
      <c r="T18" s="198"/>
      <c r="U18" s="197">
        <f t="shared" si="2"/>
        <v>150</v>
      </c>
      <c r="V18" s="199">
        <f t="shared" si="8"/>
        <v>0</v>
      </c>
      <c r="W18" s="198"/>
      <c r="X18" s="197">
        <f t="shared" si="3"/>
        <v>2</v>
      </c>
      <c r="Y18" s="198"/>
      <c r="Z18" s="200">
        <v>2</v>
      </c>
      <c r="AA18" s="201"/>
    </row>
    <row r="19" spans="1:27" ht="16.5" thickBot="1">
      <c r="A19" s="436" t="s">
        <v>99</v>
      </c>
      <c r="B19" s="437"/>
      <c r="C19" s="205">
        <f>SUM(C6:C18)</f>
        <v>30</v>
      </c>
      <c r="D19" s="206">
        <f aca="true" t="shared" si="10" ref="D19:L19">SUM(D6:D18)</f>
        <v>900</v>
      </c>
      <c r="E19" s="206">
        <f t="shared" si="10"/>
        <v>0</v>
      </c>
      <c r="F19" s="206">
        <f t="shared" si="10"/>
        <v>0</v>
      </c>
      <c r="G19" s="206">
        <f t="shared" si="10"/>
        <v>0</v>
      </c>
      <c r="H19" s="206">
        <f t="shared" si="10"/>
        <v>0</v>
      </c>
      <c r="I19" s="206">
        <f t="shared" si="10"/>
        <v>900</v>
      </c>
      <c r="J19" s="207">
        <f t="shared" si="10"/>
        <v>0</v>
      </c>
      <c r="K19" s="206">
        <f>COUNT(K6:K18)</f>
        <v>0</v>
      </c>
      <c r="L19" s="206">
        <f t="shared" si="10"/>
        <v>11</v>
      </c>
      <c r="M19" s="206">
        <f>COUNT(M6:M18)</f>
        <v>1</v>
      </c>
      <c r="N19" s="208">
        <f>COUNT(N6:N18)</f>
        <v>5</v>
      </c>
      <c r="O19" s="205">
        <f aca="true" t="shared" si="11" ref="O19:V19">SUM(O6:O18)</f>
        <v>30</v>
      </c>
      <c r="P19" s="206">
        <f t="shared" si="11"/>
        <v>900</v>
      </c>
      <c r="Q19" s="206">
        <f t="shared" si="11"/>
        <v>0</v>
      </c>
      <c r="R19" s="206">
        <f t="shared" si="11"/>
        <v>0</v>
      </c>
      <c r="S19" s="206">
        <f t="shared" si="11"/>
        <v>0</v>
      </c>
      <c r="T19" s="206">
        <f t="shared" si="11"/>
        <v>0</v>
      </c>
      <c r="U19" s="206">
        <f t="shared" si="11"/>
        <v>900</v>
      </c>
      <c r="V19" s="207">
        <f t="shared" si="11"/>
        <v>0</v>
      </c>
      <c r="W19" s="206">
        <f>COUNT(W6:W18)</f>
        <v>0</v>
      </c>
      <c r="X19" s="206">
        <f>SUM(X6:X18)</f>
        <v>11</v>
      </c>
      <c r="Y19" s="206">
        <f>COUNT(Y6:Y18)</f>
        <v>2</v>
      </c>
      <c r="Z19" s="208">
        <f>COUNT(Z6:Z18)</f>
        <v>6</v>
      </c>
      <c r="AA19" s="209"/>
    </row>
    <row r="20" ht="13.5" thickTop="1"/>
  </sheetData>
  <sheetProtection/>
  <mergeCells count="32">
    <mergeCell ref="R4:T4"/>
    <mergeCell ref="Q4:Q5"/>
    <mergeCell ref="AA2:AA5"/>
    <mergeCell ref="O3:O5"/>
    <mergeCell ref="Z4:Z5"/>
    <mergeCell ref="U2:X2"/>
    <mergeCell ref="Y4:Y5"/>
    <mergeCell ref="X3:X5"/>
    <mergeCell ref="Y3:Z3"/>
    <mergeCell ref="P3:P5"/>
    <mergeCell ref="Q3:T3"/>
    <mergeCell ref="O2:T2"/>
    <mergeCell ref="A2:A5"/>
    <mergeCell ref="B2:B5"/>
    <mergeCell ref="U3:U5"/>
    <mergeCell ref="V3:V5"/>
    <mergeCell ref="C3:C5"/>
    <mergeCell ref="D3:D5"/>
    <mergeCell ref="C2:H2"/>
    <mergeCell ref="I2:L2"/>
    <mergeCell ref="M4:M5"/>
    <mergeCell ref="N4:N5"/>
    <mergeCell ref="K3:K5"/>
    <mergeCell ref="L3:L5"/>
    <mergeCell ref="A19:B19"/>
    <mergeCell ref="W3:W5"/>
    <mergeCell ref="E3:H3"/>
    <mergeCell ref="I3:I5"/>
    <mergeCell ref="J3:J5"/>
    <mergeCell ref="M3:N3"/>
    <mergeCell ref="E4:E5"/>
    <mergeCell ref="F4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0"/>
  <sheetViews>
    <sheetView zoomScale="70" zoomScaleNormal="70" zoomScalePageLayoutView="0" workbookViewId="0" topLeftCell="A1">
      <selection activeCell="AA1" sqref="AA1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88"/>
      <c r="B1" s="189" t="s">
        <v>250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ht="17.25" thickBot="1" thickTop="1">
      <c r="A2" s="452" t="s">
        <v>229</v>
      </c>
      <c r="B2" s="455" t="s">
        <v>230</v>
      </c>
      <c r="C2" s="458" t="s">
        <v>231</v>
      </c>
      <c r="D2" s="459"/>
      <c r="E2" s="459"/>
      <c r="F2" s="459"/>
      <c r="G2" s="459"/>
      <c r="H2" s="459"/>
      <c r="I2" s="435" t="s">
        <v>232</v>
      </c>
      <c r="J2" s="435"/>
      <c r="K2" s="435"/>
      <c r="L2" s="435"/>
      <c r="M2" s="190">
        <v>16</v>
      </c>
      <c r="N2" s="191"/>
      <c r="O2" s="458" t="s">
        <v>233</v>
      </c>
      <c r="P2" s="459"/>
      <c r="Q2" s="459"/>
      <c r="R2" s="459"/>
      <c r="S2" s="459"/>
      <c r="T2" s="459"/>
      <c r="U2" s="435" t="s">
        <v>232</v>
      </c>
      <c r="V2" s="435"/>
      <c r="W2" s="435"/>
      <c r="X2" s="435"/>
      <c r="Y2" s="190">
        <v>16</v>
      </c>
      <c r="Z2" s="191"/>
      <c r="AA2" s="446" t="s">
        <v>234</v>
      </c>
    </row>
    <row r="3" spans="1:27" ht="16.5" thickBot="1">
      <c r="A3" s="453"/>
      <c r="B3" s="456"/>
      <c r="C3" s="449" t="s">
        <v>68</v>
      </c>
      <c r="D3" s="443" t="s">
        <v>13</v>
      </c>
      <c r="E3" s="439" t="s">
        <v>235</v>
      </c>
      <c r="F3" s="441"/>
      <c r="G3" s="441"/>
      <c r="H3" s="442"/>
      <c r="I3" s="443" t="s">
        <v>236</v>
      </c>
      <c r="J3" s="431" t="s">
        <v>237</v>
      </c>
      <c r="K3" s="431" t="s">
        <v>238</v>
      </c>
      <c r="L3" s="431" t="s">
        <v>239</v>
      </c>
      <c r="M3" s="439" t="s">
        <v>240</v>
      </c>
      <c r="N3" s="440"/>
      <c r="O3" s="449" t="s">
        <v>68</v>
      </c>
      <c r="P3" s="443" t="s">
        <v>13</v>
      </c>
      <c r="Q3" s="439" t="s">
        <v>235</v>
      </c>
      <c r="R3" s="441"/>
      <c r="S3" s="441"/>
      <c r="T3" s="442"/>
      <c r="U3" s="443" t="s">
        <v>236</v>
      </c>
      <c r="V3" s="431" t="s">
        <v>237</v>
      </c>
      <c r="W3" s="431" t="s">
        <v>238</v>
      </c>
      <c r="X3" s="431" t="s">
        <v>239</v>
      </c>
      <c r="Y3" s="439" t="s">
        <v>240</v>
      </c>
      <c r="Z3" s="440"/>
      <c r="AA3" s="447"/>
    </row>
    <row r="4" spans="1:27" ht="16.5" thickBot="1">
      <c r="A4" s="453"/>
      <c r="B4" s="456"/>
      <c r="C4" s="450"/>
      <c r="D4" s="444"/>
      <c r="E4" s="431" t="s">
        <v>0</v>
      </c>
      <c r="F4" s="439" t="s">
        <v>241</v>
      </c>
      <c r="G4" s="441"/>
      <c r="H4" s="442"/>
      <c r="I4" s="444"/>
      <c r="J4" s="438"/>
      <c r="K4" s="438"/>
      <c r="L4" s="438"/>
      <c r="M4" s="431" t="s">
        <v>242</v>
      </c>
      <c r="N4" s="433" t="s">
        <v>243</v>
      </c>
      <c r="O4" s="450"/>
      <c r="P4" s="444"/>
      <c r="Q4" s="431" t="s">
        <v>0</v>
      </c>
      <c r="R4" s="439" t="s">
        <v>241</v>
      </c>
      <c r="S4" s="441"/>
      <c r="T4" s="442"/>
      <c r="U4" s="444"/>
      <c r="V4" s="438"/>
      <c r="W4" s="438"/>
      <c r="X4" s="438"/>
      <c r="Y4" s="431" t="s">
        <v>242</v>
      </c>
      <c r="Z4" s="433" t="s">
        <v>243</v>
      </c>
      <c r="AA4" s="447"/>
    </row>
    <row r="5" spans="1:27" ht="37.5" thickBot="1">
      <c r="A5" s="454"/>
      <c r="B5" s="457"/>
      <c r="C5" s="451"/>
      <c r="D5" s="445"/>
      <c r="E5" s="432"/>
      <c r="F5" s="192" t="s">
        <v>244</v>
      </c>
      <c r="G5" s="192" t="s">
        <v>245</v>
      </c>
      <c r="H5" s="192" t="s">
        <v>246</v>
      </c>
      <c r="I5" s="445"/>
      <c r="J5" s="432"/>
      <c r="K5" s="432"/>
      <c r="L5" s="432"/>
      <c r="M5" s="432"/>
      <c r="N5" s="434"/>
      <c r="O5" s="451"/>
      <c r="P5" s="445"/>
      <c r="Q5" s="432"/>
      <c r="R5" s="192" t="s">
        <v>244</v>
      </c>
      <c r="S5" s="192" t="s">
        <v>245</v>
      </c>
      <c r="T5" s="192" t="s">
        <v>246</v>
      </c>
      <c r="U5" s="445"/>
      <c r="V5" s="432"/>
      <c r="W5" s="432"/>
      <c r="X5" s="432"/>
      <c r="Y5" s="432"/>
      <c r="Z5" s="434"/>
      <c r="AA5" s="448"/>
    </row>
    <row r="6" spans="1:27" ht="19.5" thickBot="1">
      <c r="A6" s="193">
        <v>1</v>
      </c>
      <c r="B6" s="194" t="s">
        <v>151</v>
      </c>
      <c r="C6" s="195">
        <v>3</v>
      </c>
      <c r="D6" s="196">
        <f>C6*30</f>
        <v>90</v>
      </c>
      <c r="E6" s="197">
        <f>SUM(F6:H6)</f>
        <v>0</v>
      </c>
      <c r="F6" s="198"/>
      <c r="G6" s="198"/>
      <c r="H6" s="198"/>
      <c r="I6" s="197">
        <f>D6-E6</f>
        <v>90</v>
      </c>
      <c r="J6" s="199">
        <f>E6/$M$2</f>
        <v>0</v>
      </c>
      <c r="K6" s="198"/>
      <c r="L6" s="197">
        <f>ROUND(C6/3,0)</f>
        <v>1</v>
      </c>
      <c r="M6" s="198"/>
      <c r="N6" s="200">
        <v>3</v>
      </c>
      <c r="O6" s="195"/>
      <c r="P6" s="196">
        <f aca="true" t="shared" si="0" ref="P6:P19">O6*30</f>
        <v>0</v>
      </c>
      <c r="Q6" s="197">
        <f aca="true" t="shared" si="1" ref="Q6:Q19">SUM(R6:T6)</f>
        <v>0</v>
      </c>
      <c r="R6" s="198"/>
      <c r="S6" s="198"/>
      <c r="T6" s="198"/>
      <c r="U6" s="197">
        <f aca="true" t="shared" si="2" ref="U6:U19">P6-Q6</f>
        <v>0</v>
      </c>
      <c r="V6" s="199">
        <f>Q6/$Y$2</f>
        <v>0</v>
      </c>
      <c r="W6" s="198"/>
      <c r="X6" s="197">
        <f aca="true" t="shared" si="3" ref="X6:X19">ROUND(O6/3,0)</f>
        <v>0</v>
      </c>
      <c r="Y6" s="198"/>
      <c r="Z6" s="200"/>
      <c r="AA6" s="201"/>
    </row>
    <row r="7" spans="1:27" ht="19.5" thickBot="1">
      <c r="A7" s="193">
        <v>2</v>
      </c>
      <c r="B7" s="194" t="s">
        <v>213</v>
      </c>
      <c r="C7" s="195">
        <v>3</v>
      </c>
      <c r="D7" s="196">
        <f>C7*30</f>
        <v>90</v>
      </c>
      <c r="E7" s="197">
        <f>SUM(F7:H7)</f>
        <v>0</v>
      </c>
      <c r="F7" s="198"/>
      <c r="G7" s="198"/>
      <c r="H7" s="198"/>
      <c r="I7" s="197">
        <f>D7-E7</f>
        <v>90</v>
      </c>
      <c r="J7" s="199">
        <f>E7/$M$2</f>
        <v>0</v>
      </c>
      <c r="K7" s="198"/>
      <c r="L7" s="197">
        <v>0</v>
      </c>
      <c r="M7" s="198"/>
      <c r="N7" s="200"/>
      <c r="O7" s="195">
        <v>3</v>
      </c>
      <c r="P7" s="196">
        <f t="shared" si="0"/>
        <v>90</v>
      </c>
      <c r="Q7" s="197">
        <f t="shared" si="1"/>
        <v>0</v>
      </c>
      <c r="R7" s="198"/>
      <c r="S7" s="198"/>
      <c r="T7" s="198"/>
      <c r="U7" s="197">
        <f t="shared" si="2"/>
        <v>90</v>
      </c>
      <c r="V7" s="199">
        <f>Q7/$Y$2</f>
        <v>0</v>
      </c>
      <c r="W7" s="198"/>
      <c r="X7" s="197">
        <v>0</v>
      </c>
      <c r="Y7" s="198"/>
      <c r="Z7" s="200">
        <v>4</v>
      </c>
      <c r="AA7" s="201"/>
    </row>
    <row r="8" spans="1:27" ht="19.5" thickBot="1">
      <c r="A8" s="193">
        <v>3</v>
      </c>
      <c r="B8" s="202" t="s">
        <v>222</v>
      </c>
      <c r="C8" s="195">
        <v>3</v>
      </c>
      <c r="D8" s="196">
        <f aca="true" t="shared" si="4" ref="D8:D19">C8*30</f>
        <v>90</v>
      </c>
      <c r="E8" s="197">
        <f aca="true" t="shared" si="5" ref="E8:E19">SUM(F8:H8)</f>
        <v>0</v>
      </c>
      <c r="F8" s="198"/>
      <c r="G8" s="198"/>
      <c r="H8" s="198"/>
      <c r="I8" s="197">
        <f aca="true" t="shared" si="6" ref="I8:I19">D8-E8</f>
        <v>90</v>
      </c>
      <c r="J8" s="199">
        <f aca="true" t="shared" si="7" ref="J8:J19">E8/$M$2</f>
        <v>0</v>
      </c>
      <c r="K8" s="198"/>
      <c r="L8" s="197">
        <f>ROUND(C8/3,0)</f>
        <v>1</v>
      </c>
      <c r="M8" s="198"/>
      <c r="N8" s="200"/>
      <c r="O8" s="195">
        <v>3</v>
      </c>
      <c r="P8" s="196">
        <f t="shared" si="0"/>
        <v>90</v>
      </c>
      <c r="Q8" s="197">
        <f t="shared" si="1"/>
        <v>0</v>
      </c>
      <c r="R8" s="198"/>
      <c r="S8" s="198"/>
      <c r="T8" s="198"/>
      <c r="U8" s="197">
        <f t="shared" si="2"/>
        <v>90</v>
      </c>
      <c r="V8" s="199">
        <f aca="true" t="shared" si="8" ref="V8:V19">Q8/$Y$2</f>
        <v>0</v>
      </c>
      <c r="W8" s="198"/>
      <c r="X8" s="197">
        <f t="shared" si="3"/>
        <v>1</v>
      </c>
      <c r="Y8" s="198"/>
      <c r="Z8" s="200">
        <v>4</v>
      </c>
      <c r="AA8" s="201"/>
    </row>
    <row r="9" spans="1:27" ht="19.5" thickBot="1">
      <c r="A9" s="193">
        <v>4</v>
      </c>
      <c r="B9" s="202" t="s">
        <v>160</v>
      </c>
      <c r="C9" s="195">
        <v>5</v>
      </c>
      <c r="D9" s="196">
        <f t="shared" si="4"/>
        <v>150</v>
      </c>
      <c r="E9" s="197">
        <f t="shared" si="5"/>
        <v>100</v>
      </c>
      <c r="F9" s="198">
        <v>10</v>
      </c>
      <c r="G9" s="198">
        <v>90</v>
      </c>
      <c r="H9" s="198"/>
      <c r="I9" s="197">
        <f t="shared" si="6"/>
        <v>50</v>
      </c>
      <c r="J9" s="199">
        <f t="shared" si="7"/>
        <v>6.25</v>
      </c>
      <c r="K9" s="198"/>
      <c r="L9" s="197">
        <f aca="true" t="shared" si="9" ref="L9:L19">ROUND(C9/3,0)</f>
        <v>2</v>
      </c>
      <c r="M9" s="198"/>
      <c r="N9" s="200">
        <v>3</v>
      </c>
      <c r="O9" s="195"/>
      <c r="P9" s="196">
        <f t="shared" si="0"/>
        <v>0</v>
      </c>
      <c r="Q9" s="197">
        <f t="shared" si="1"/>
        <v>0</v>
      </c>
      <c r="R9" s="198"/>
      <c r="S9" s="198"/>
      <c r="T9" s="198"/>
      <c r="U9" s="197">
        <f t="shared" si="2"/>
        <v>0</v>
      </c>
      <c r="V9" s="199">
        <f t="shared" si="8"/>
        <v>0</v>
      </c>
      <c r="W9" s="198"/>
      <c r="X9" s="197">
        <f t="shared" si="3"/>
        <v>0</v>
      </c>
      <c r="Y9" s="198"/>
      <c r="Z9" s="200"/>
      <c r="AA9" s="201"/>
    </row>
    <row r="10" spans="1:27" ht="19.5" thickBot="1">
      <c r="A10" s="193">
        <v>5</v>
      </c>
      <c r="B10" s="202" t="s">
        <v>224</v>
      </c>
      <c r="C10" s="195">
        <v>3</v>
      </c>
      <c r="D10" s="196">
        <f t="shared" si="4"/>
        <v>90</v>
      </c>
      <c r="E10" s="197">
        <f t="shared" si="5"/>
        <v>60</v>
      </c>
      <c r="F10" s="198">
        <v>6</v>
      </c>
      <c r="G10" s="198">
        <v>54</v>
      </c>
      <c r="H10" s="198"/>
      <c r="I10" s="197">
        <f t="shared" si="6"/>
        <v>30</v>
      </c>
      <c r="J10" s="199">
        <f t="shared" si="7"/>
        <v>3.75</v>
      </c>
      <c r="K10" s="198"/>
      <c r="L10" s="197">
        <f t="shared" si="9"/>
        <v>1</v>
      </c>
      <c r="M10" s="198"/>
      <c r="N10" s="200">
        <v>3</v>
      </c>
      <c r="O10" s="195">
        <v>3</v>
      </c>
      <c r="P10" s="196">
        <f t="shared" si="0"/>
        <v>90</v>
      </c>
      <c r="Q10" s="197">
        <f t="shared" si="1"/>
        <v>60</v>
      </c>
      <c r="R10" s="198">
        <v>6</v>
      </c>
      <c r="S10" s="198">
        <v>54</v>
      </c>
      <c r="T10" s="198"/>
      <c r="U10" s="197">
        <f t="shared" si="2"/>
        <v>30</v>
      </c>
      <c r="V10" s="199">
        <f t="shared" si="8"/>
        <v>3.75</v>
      </c>
      <c r="W10" s="198"/>
      <c r="X10" s="197">
        <f t="shared" si="3"/>
        <v>1</v>
      </c>
      <c r="Y10" s="198">
        <v>4</v>
      </c>
      <c r="Z10" s="200"/>
      <c r="AA10" s="201"/>
    </row>
    <row r="11" spans="1:27" ht="19.5" thickBot="1">
      <c r="A11" s="193">
        <v>6</v>
      </c>
      <c r="B11" s="203" t="s">
        <v>221</v>
      </c>
      <c r="C11" s="195">
        <v>5</v>
      </c>
      <c r="D11" s="196">
        <f t="shared" si="4"/>
        <v>150</v>
      </c>
      <c r="E11" s="197">
        <f t="shared" si="5"/>
        <v>80</v>
      </c>
      <c r="F11" s="198">
        <v>10</v>
      </c>
      <c r="G11" s="198">
        <v>20</v>
      </c>
      <c r="H11" s="198">
        <v>50</v>
      </c>
      <c r="I11" s="197">
        <f t="shared" si="6"/>
        <v>70</v>
      </c>
      <c r="J11" s="199">
        <f t="shared" si="7"/>
        <v>5</v>
      </c>
      <c r="K11" s="198"/>
      <c r="L11" s="197">
        <f t="shared" si="9"/>
        <v>2</v>
      </c>
      <c r="M11" s="198">
        <v>3</v>
      </c>
      <c r="N11" s="200"/>
      <c r="O11" s="195"/>
      <c r="P11" s="196">
        <f t="shared" si="0"/>
        <v>0</v>
      </c>
      <c r="Q11" s="197">
        <f t="shared" si="1"/>
        <v>0</v>
      </c>
      <c r="R11" s="198"/>
      <c r="S11" s="198"/>
      <c r="T11" s="198"/>
      <c r="U11" s="197">
        <f t="shared" si="2"/>
        <v>0</v>
      </c>
      <c r="V11" s="199">
        <f t="shared" si="8"/>
        <v>0</v>
      </c>
      <c r="W11" s="198"/>
      <c r="X11" s="197">
        <f t="shared" si="3"/>
        <v>0</v>
      </c>
      <c r="Y11" s="198"/>
      <c r="Z11" s="200"/>
      <c r="AA11" s="201"/>
    </row>
    <row r="12" spans="1:27" ht="19.5" thickBot="1">
      <c r="A12" s="193">
        <v>7</v>
      </c>
      <c r="B12" s="203" t="s">
        <v>265</v>
      </c>
      <c r="C12" s="195">
        <v>3</v>
      </c>
      <c r="D12" s="196">
        <f t="shared" si="4"/>
        <v>90</v>
      </c>
      <c r="E12" s="197">
        <f t="shared" si="5"/>
        <v>0</v>
      </c>
      <c r="F12" s="198"/>
      <c r="G12" s="198"/>
      <c r="H12" s="198"/>
      <c r="I12" s="197">
        <f t="shared" si="6"/>
        <v>90</v>
      </c>
      <c r="J12" s="199">
        <f t="shared" si="7"/>
        <v>0</v>
      </c>
      <c r="K12" s="198"/>
      <c r="L12" s="197">
        <v>0</v>
      </c>
      <c r="M12" s="198"/>
      <c r="N12" s="200">
        <v>3</v>
      </c>
      <c r="O12" s="195"/>
      <c r="P12" s="196">
        <f t="shared" si="0"/>
        <v>0</v>
      </c>
      <c r="Q12" s="197">
        <f t="shared" si="1"/>
        <v>0</v>
      </c>
      <c r="R12" s="198"/>
      <c r="S12" s="198"/>
      <c r="T12" s="198"/>
      <c r="U12" s="197">
        <f t="shared" si="2"/>
        <v>0</v>
      </c>
      <c r="V12" s="199">
        <f t="shared" si="8"/>
        <v>0</v>
      </c>
      <c r="W12" s="198"/>
      <c r="X12" s="197">
        <f t="shared" si="3"/>
        <v>0</v>
      </c>
      <c r="Y12" s="198"/>
      <c r="Z12" s="200"/>
      <c r="AA12" s="201"/>
    </row>
    <row r="13" spans="1:27" ht="19.5" thickBot="1">
      <c r="A13" s="193">
        <v>8</v>
      </c>
      <c r="B13" s="202" t="s">
        <v>141</v>
      </c>
      <c r="C13" s="195">
        <v>5</v>
      </c>
      <c r="D13" s="196">
        <f t="shared" si="4"/>
        <v>150</v>
      </c>
      <c r="E13" s="197">
        <f t="shared" si="5"/>
        <v>0</v>
      </c>
      <c r="F13" s="198"/>
      <c r="G13" s="198"/>
      <c r="H13" s="198"/>
      <c r="I13" s="197">
        <f t="shared" si="6"/>
        <v>150</v>
      </c>
      <c r="J13" s="199">
        <f t="shared" si="7"/>
        <v>0</v>
      </c>
      <c r="K13" s="198"/>
      <c r="L13" s="197">
        <f t="shared" si="9"/>
        <v>2</v>
      </c>
      <c r="M13" s="198"/>
      <c r="N13" s="200">
        <v>3</v>
      </c>
      <c r="O13" s="195"/>
      <c r="P13" s="196">
        <f t="shared" si="0"/>
        <v>0</v>
      </c>
      <c r="Q13" s="197">
        <f t="shared" si="1"/>
        <v>0</v>
      </c>
      <c r="R13" s="198"/>
      <c r="S13" s="198"/>
      <c r="T13" s="198"/>
      <c r="U13" s="197">
        <f t="shared" si="2"/>
        <v>0</v>
      </c>
      <c r="V13" s="199">
        <f t="shared" si="8"/>
        <v>0</v>
      </c>
      <c r="W13" s="198"/>
      <c r="X13" s="197">
        <f t="shared" si="3"/>
        <v>0</v>
      </c>
      <c r="Y13" s="198"/>
      <c r="Z13" s="200"/>
      <c r="AA13" s="201"/>
    </row>
    <row r="14" spans="1:27" ht="19.5" thickBot="1">
      <c r="A14" s="193">
        <v>9</v>
      </c>
      <c r="B14" s="202" t="s">
        <v>219</v>
      </c>
      <c r="C14" s="195"/>
      <c r="D14" s="196">
        <f t="shared" si="4"/>
        <v>0</v>
      </c>
      <c r="E14" s="197">
        <f t="shared" si="5"/>
        <v>0</v>
      </c>
      <c r="F14" s="198"/>
      <c r="G14" s="198"/>
      <c r="H14" s="198"/>
      <c r="I14" s="197">
        <f t="shared" si="6"/>
        <v>0</v>
      </c>
      <c r="J14" s="199">
        <f t="shared" si="7"/>
        <v>0</v>
      </c>
      <c r="K14" s="198"/>
      <c r="L14" s="197">
        <f t="shared" si="9"/>
        <v>0</v>
      </c>
      <c r="M14" s="198"/>
      <c r="N14" s="200"/>
      <c r="O14" s="195">
        <v>3</v>
      </c>
      <c r="P14" s="196">
        <f t="shared" si="0"/>
        <v>90</v>
      </c>
      <c r="Q14" s="197">
        <f t="shared" si="1"/>
        <v>60</v>
      </c>
      <c r="R14" s="198">
        <v>6</v>
      </c>
      <c r="S14" s="198">
        <v>54</v>
      </c>
      <c r="T14" s="198"/>
      <c r="U14" s="197">
        <f t="shared" si="2"/>
        <v>30</v>
      </c>
      <c r="V14" s="199">
        <f t="shared" si="8"/>
        <v>3.75</v>
      </c>
      <c r="W14" s="198"/>
      <c r="X14" s="197">
        <f t="shared" si="3"/>
        <v>1</v>
      </c>
      <c r="Y14" s="198"/>
      <c r="Z14" s="200">
        <v>4</v>
      </c>
      <c r="AA14" s="201"/>
    </row>
    <row r="15" spans="1:27" ht="19.5" thickBot="1">
      <c r="A15" s="193">
        <v>10</v>
      </c>
      <c r="B15" s="194" t="s">
        <v>220</v>
      </c>
      <c r="C15" s="195"/>
      <c r="D15" s="196">
        <f t="shared" si="4"/>
        <v>0</v>
      </c>
      <c r="E15" s="197">
        <f t="shared" si="5"/>
        <v>0</v>
      </c>
      <c r="F15" s="198"/>
      <c r="G15" s="198"/>
      <c r="H15" s="198"/>
      <c r="I15" s="197">
        <f t="shared" si="6"/>
        <v>0</v>
      </c>
      <c r="J15" s="199">
        <f t="shared" si="7"/>
        <v>0</v>
      </c>
      <c r="K15" s="198"/>
      <c r="L15" s="197">
        <f t="shared" si="9"/>
        <v>0</v>
      </c>
      <c r="M15" s="198"/>
      <c r="N15" s="200"/>
      <c r="O15" s="195">
        <v>5</v>
      </c>
      <c r="P15" s="196">
        <f t="shared" si="0"/>
        <v>150</v>
      </c>
      <c r="Q15" s="197">
        <f t="shared" si="1"/>
        <v>100</v>
      </c>
      <c r="R15" s="198">
        <v>10</v>
      </c>
      <c r="S15" s="198">
        <v>30</v>
      </c>
      <c r="T15" s="198">
        <v>60</v>
      </c>
      <c r="U15" s="197">
        <f t="shared" si="2"/>
        <v>50</v>
      </c>
      <c r="V15" s="199">
        <f t="shared" si="8"/>
        <v>6.25</v>
      </c>
      <c r="W15" s="198"/>
      <c r="X15" s="197">
        <f t="shared" si="3"/>
        <v>2</v>
      </c>
      <c r="Y15" s="198">
        <v>4</v>
      </c>
      <c r="Z15" s="200"/>
      <c r="AA15" s="201"/>
    </row>
    <row r="16" spans="1:27" ht="19.5" thickBot="1">
      <c r="A16" s="193">
        <v>11</v>
      </c>
      <c r="B16" s="194" t="s">
        <v>266</v>
      </c>
      <c r="C16" s="195"/>
      <c r="D16" s="196">
        <f t="shared" si="4"/>
        <v>0</v>
      </c>
      <c r="E16" s="197">
        <f t="shared" si="5"/>
        <v>0</v>
      </c>
      <c r="F16" s="198"/>
      <c r="G16" s="198"/>
      <c r="H16" s="198"/>
      <c r="I16" s="197">
        <f t="shared" si="6"/>
        <v>0</v>
      </c>
      <c r="J16" s="199">
        <f t="shared" si="7"/>
        <v>0</v>
      </c>
      <c r="K16" s="198"/>
      <c r="L16" s="197">
        <f t="shared" si="9"/>
        <v>0</v>
      </c>
      <c r="M16" s="198"/>
      <c r="N16" s="200"/>
      <c r="O16" s="195">
        <v>3</v>
      </c>
      <c r="P16" s="196">
        <f t="shared" si="0"/>
        <v>90</v>
      </c>
      <c r="Q16" s="197">
        <f t="shared" si="1"/>
        <v>0</v>
      </c>
      <c r="R16" s="198"/>
      <c r="S16" s="198"/>
      <c r="T16" s="198"/>
      <c r="U16" s="197">
        <f t="shared" si="2"/>
        <v>90</v>
      </c>
      <c r="V16" s="199">
        <f t="shared" si="8"/>
        <v>0</v>
      </c>
      <c r="W16" s="198"/>
      <c r="X16" s="197">
        <v>0</v>
      </c>
      <c r="Y16" s="198"/>
      <c r="Z16" s="200">
        <v>4</v>
      </c>
      <c r="AA16" s="201"/>
    </row>
    <row r="17" spans="1:27" ht="19.5" thickBot="1">
      <c r="A17" s="193">
        <v>12</v>
      </c>
      <c r="B17" s="203" t="s">
        <v>142</v>
      </c>
      <c r="C17" s="195"/>
      <c r="D17" s="196">
        <f t="shared" si="4"/>
        <v>0</v>
      </c>
      <c r="E17" s="197">
        <f t="shared" si="5"/>
        <v>0</v>
      </c>
      <c r="F17" s="198"/>
      <c r="G17" s="198"/>
      <c r="H17" s="198"/>
      <c r="I17" s="197">
        <f t="shared" si="6"/>
        <v>0</v>
      </c>
      <c r="J17" s="199">
        <f t="shared" si="7"/>
        <v>0</v>
      </c>
      <c r="K17" s="198"/>
      <c r="L17" s="197">
        <f t="shared" si="9"/>
        <v>0</v>
      </c>
      <c r="M17" s="198"/>
      <c r="N17" s="200"/>
      <c r="O17" s="195">
        <v>5</v>
      </c>
      <c r="P17" s="196">
        <f t="shared" si="0"/>
        <v>150</v>
      </c>
      <c r="Q17" s="197">
        <f t="shared" si="1"/>
        <v>0</v>
      </c>
      <c r="R17" s="198"/>
      <c r="S17" s="198"/>
      <c r="T17" s="198"/>
      <c r="U17" s="197">
        <f t="shared" si="2"/>
        <v>150</v>
      </c>
      <c r="V17" s="199">
        <f t="shared" si="8"/>
        <v>0</v>
      </c>
      <c r="W17" s="198"/>
      <c r="X17" s="197">
        <f t="shared" si="3"/>
        <v>2</v>
      </c>
      <c r="Y17" s="198"/>
      <c r="Z17" s="200">
        <v>4</v>
      </c>
      <c r="AA17" s="201"/>
    </row>
    <row r="18" spans="1:27" ht="19.5" thickBot="1">
      <c r="A18" s="193">
        <v>13</v>
      </c>
      <c r="B18" s="194" t="s">
        <v>143</v>
      </c>
      <c r="C18" s="195"/>
      <c r="D18" s="196">
        <f t="shared" si="4"/>
        <v>0</v>
      </c>
      <c r="E18" s="197">
        <f t="shared" si="5"/>
        <v>0</v>
      </c>
      <c r="F18" s="204"/>
      <c r="G18" s="204"/>
      <c r="H18" s="204"/>
      <c r="I18" s="197">
        <f t="shared" si="6"/>
        <v>0</v>
      </c>
      <c r="J18" s="199">
        <f t="shared" si="7"/>
        <v>0</v>
      </c>
      <c r="K18" s="198"/>
      <c r="L18" s="197">
        <f t="shared" si="9"/>
        <v>0</v>
      </c>
      <c r="M18" s="198"/>
      <c r="N18" s="200"/>
      <c r="O18" s="195">
        <v>5</v>
      </c>
      <c r="P18" s="196">
        <f t="shared" si="0"/>
        <v>150</v>
      </c>
      <c r="Q18" s="197">
        <f t="shared" si="1"/>
        <v>0</v>
      </c>
      <c r="R18" s="198"/>
      <c r="S18" s="198"/>
      <c r="T18" s="198"/>
      <c r="U18" s="197">
        <f t="shared" si="2"/>
        <v>150</v>
      </c>
      <c r="V18" s="199">
        <f t="shared" si="8"/>
        <v>0</v>
      </c>
      <c r="W18" s="198"/>
      <c r="X18" s="197">
        <f t="shared" si="3"/>
        <v>2</v>
      </c>
      <c r="Y18" s="198"/>
      <c r="Z18" s="200">
        <v>4</v>
      </c>
      <c r="AA18" s="201"/>
    </row>
    <row r="19" spans="1:27" ht="19.5" thickBot="1">
      <c r="A19" s="193"/>
      <c r="B19" s="202"/>
      <c r="C19" s="195"/>
      <c r="D19" s="196">
        <f t="shared" si="4"/>
        <v>0</v>
      </c>
      <c r="E19" s="197">
        <f t="shared" si="5"/>
        <v>0</v>
      </c>
      <c r="F19" s="198"/>
      <c r="G19" s="198"/>
      <c r="H19" s="198"/>
      <c r="I19" s="197">
        <f t="shared" si="6"/>
        <v>0</v>
      </c>
      <c r="J19" s="199">
        <f t="shared" si="7"/>
        <v>0</v>
      </c>
      <c r="K19" s="198"/>
      <c r="L19" s="197">
        <f t="shared" si="9"/>
        <v>0</v>
      </c>
      <c r="M19" s="198"/>
      <c r="N19" s="200"/>
      <c r="O19" s="195"/>
      <c r="P19" s="196">
        <f t="shared" si="0"/>
        <v>0</v>
      </c>
      <c r="Q19" s="197">
        <f t="shared" si="1"/>
        <v>0</v>
      </c>
      <c r="R19" s="198"/>
      <c r="S19" s="198"/>
      <c r="T19" s="198"/>
      <c r="U19" s="197">
        <f t="shared" si="2"/>
        <v>0</v>
      </c>
      <c r="V19" s="199">
        <f t="shared" si="8"/>
        <v>0</v>
      </c>
      <c r="W19" s="198"/>
      <c r="X19" s="197">
        <f t="shared" si="3"/>
        <v>0</v>
      </c>
      <c r="Y19" s="198"/>
      <c r="Z19" s="200"/>
      <c r="AA19" s="201"/>
    </row>
    <row r="20" spans="1:27" ht="16.5" thickBot="1">
      <c r="A20" s="436" t="s">
        <v>99</v>
      </c>
      <c r="B20" s="437"/>
      <c r="C20" s="205">
        <f>SUM(C6:C19)</f>
        <v>30</v>
      </c>
      <c r="D20" s="206">
        <f aca="true" t="shared" si="10" ref="D20:L20">SUM(D6:D19)</f>
        <v>900</v>
      </c>
      <c r="E20" s="206">
        <f t="shared" si="10"/>
        <v>240</v>
      </c>
      <c r="F20" s="206">
        <f t="shared" si="10"/>
        <v>26</v>
      </c>
      <c r="G20" s="206">
        <f t="shared" si="10"/>
        <v>164</v>
      </c>
      <c r="H20" s="206">
        <f t="shared" si="10"/>
        <v>50</v>
      </c>
      <c r="I20" s="206">
        <f t="shared" si="10"/>
        <v>660</v>
      </c>
      <c r="J20" s="207">
        <f t="shared" si="10"/>
        <v>15</v>
      </c>
      <c r="K20" s="206">
        <f>COUNT(K6:K19)</f>
        <v>0</v>
      </c>
      <c r="L20" s="206">
        <f t="shared" si="10"/>
        <v>9</v>
      </c>
      <c r="M20" s="206">
        <f>COUNT(M6:M19)</f>
        <v>1</v>
      </c>
      <c r="N20" s="208">
        <f>COUNT(N6:N19)</f>
        <v>5</v>
      </c>
      <c r="O20" s="205">
        <f aca="true" t="shared" si="11" ref="O20:V20">SUM(O6:O19)</f>
        <v>30</v>
      </c>
      <c r="P20" s="206">
        <f t="shared" si="11"/>
        <v>900</v>
      </c>
      <c r="Q20" s="206">
        <f t="shared" si="11"/>
        <v>220</v>
      </c>
      <c r="R20" s="206">
        <f t="shared" si="11"/>
        <v>22</v>
      </c>
      <c r="S20" s="206">
        <f t="shared" si="11"/>
        <v>138</v>
      </c>
      <c r="T20" s="206">
        <f t="shared" si="11"/>
        <v>60</v>
      </c>
      <c r="U20" s="206">
        <f t="shared" si="11"/>
        <v>680</v>
      </c>
      <c r="V20" s="207">
        <f t="shared" si="11"/>
        <v>13.75</v>
      </c>
      <c r="W20" s="206">
        <f>COUNT(W6:W19)</f>
        <v>0</v>
      </c>
      <c r="X20" s="206">
        <f>SUM(X6:X19)</f>
        <v>9</v>
      </c>
      <c r="Y20" s="206">
        <f>COUNT(Y6:Y19)</f>
        <v>2</v>
      </c>
      <c r="Z20" s="208">
        <f>COUNT(Z6:Z19)</f>
        <v>6</v>
      </c>
      <c r="AA20" s="209"/>
    </row>
    <row r="21" ht="13.5" thickTop="1"/>
  </sheetData>
  <sheetProtection/>
  <mergeCells count="32">
    <mergeCell ref="R4:T4"/>
    <mergeCell ref="Q4:Q5"/>
    <mergeCell ref="AA2:AA5"/>
    <mergeCell ref="O3:O5"/>
    <mergeCell ref="Z4:Z5"/>
    <mergeCell ref="U2:X2"/>
    <mergeCell ref="Y4:Y5"/>
    <mergeCell ref="X3:X5"/>
    <mergeCell ref="Y3:Z3"/>
    <mergeCell ref="P3:P5"/>
    <mergeCell ref="Q3:T3"/>
    <mergeCell ref="O2:T2"/>
    <mergeCell ref="A2:A5"/>
    <mergeCell ref="B2:B5"/>
    <mergeCell ref="U3:U5"/>
    <mergeCell ref="V3:V5"/>
    <mergeCell ref="C3:C5"/>
    <mergeCell ref="D3:D5"/>
    <mergeCell ref="C2:H2"/>
    <mergeCell ref="I2:L2"/>
    <mergeCell ref="M4:M5"/>
    <mergeCell ref="N4:N5"/>
    <mergeCell ref="K3:K5"/>
    <mergeCell ref="L3:L5"/>
    <mergeCell ref="A20:B20"/>
    <mergeCell ref="W3:W5"/>
    <mergeCell ref="E3:H3"/>
    <mergeCell ref="I3:I5"/>
    <mergeCell ref="J3:J5"/>
    <mergeCell ref="M3:N3"/>
    <mergeCell ref="E4:E5"/>
    <mergeCell ref="F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Кафедра_105</cp:lastModifiedBy>
  <cp:lastPrinted>2021-08-21T08:17:53Z</cp:lastPrinted>
  <dcterms:created xsi:type="dcterms:W3CDTF">2003-11-28T18:06:16Z</dcterms:created>
  <dcterms:modified xsi:type="dcterms:W3CDTF">2023-08-28T11:54:27Z</dcterms:modified>
  <cp:category/>
  <cp:version/>
  <cp:contentType/>
  <cp:contentStatus/>
</cp:coreProperties>
</file>